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<sst xmlns="http://schemas.openxmlformats.org/spreadsheetml/2006/main" count="527" uniqueCount="291">
  <si>
    <t>Wyszczególnienie</t>
  </si>
  <si>
    <t>4.</t>
  </si>
  <si>
    <t>Dział</t>
  </si>
  <si>
    <t>Rozdział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</si>
  <si>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</si>
  <si>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</si>
  <si>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</si>
  <si>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</si>
  <si>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</si>
  <si>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</si>
  <si>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</si>
  <si>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</si>
  <si>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</si>
  <si>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</si>
  <si>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</si>
  <si>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</si>
  <si>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</si>
  <si>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</si>
  <si>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</si>
  <si>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</si>
  <si>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</si>
  <si>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</si>
  <si>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</si>
  <si>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</si>
  <si>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</si>
  <si>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</si>
  <si>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</si>
  <si>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</si>
  <si>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</si>
  <si>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</si>
  <si>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</si>
  <si>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</si>
  <si>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</si>
  <si>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</si>
  <si>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</si>
  <si>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</si>
  <si>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</si>
  <si>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</si>
  <si>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</si>
  <si>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</si>
  <si>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</si>
  <si>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</si>
  <si>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</si>
  <si>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</si>
  <si>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</si>
  <si>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</si>
  <si>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</si>
  <si>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</si>
  <si>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</si>
  <si>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</si>
  <si>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2008 r.</t>
  </si>
  <si>
    <t>Plan na 2007 r.</t>
  </si>
  <si>
    <t>2009 r.</t>
  </si>
  <si>
    <t>Lp.</t>
  </si>
  <si>
    <t>Klasyfikacja
§</t>
  </si>
  <si>
    <t>Kwota
2007 r.</t>
  </si>
  <si>
    <t>Stan środków obrotowych na początek roku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</si>
  <si>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</si>
  <si>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</si>
  <si>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</si>
  <si>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</si>
  <si>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</si>
  <si>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</si>
  <si>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</si>
  <si>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</si>
  <si>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</si>
  <si>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</si>
  <si>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</si>
  <si>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</si>
  <si>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</si>
  <si>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</si>
  <si>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</si>
  <si>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</si>
  <si>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</si>
  <si>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</si>
  <si>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</si>
  <si>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</si>
  <si>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</si>
  <si>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</si>
  <si>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</si>
  <si>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</si>
  <si>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</si>
  <si>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</si>
  <si>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</si>
  <si>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</si>
  <si>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</si>
  <si>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</si>
  <si>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</si>
  <si>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</si>
  <si>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</si>
  <si>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</si>
  <si>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</si>
  <si>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</si>
  <si>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</si>
  <si>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</si>
  <si>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</si>
  <si>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</si>
  <si>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</si>
  <si>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</si>
  <si>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</si>
  <si>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</si>
  <si>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</si>
  <si>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</si>
  <si>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</si>
  <si>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</si>
  <si>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</si>
  <si>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</si>
  <si>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</si>
  <si>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</si>
  <si>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</si>
  <si>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</si>
  <si>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</si>
  <si>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</si>
  <si>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</si>
  <si>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</si>
  <si>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</si>
  <si>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</si>
  <si>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</si>
  <si>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</si>
  <si>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</si>
  <si>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</si>
  <si>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 xml:space="preserve">§ 944 </t>
  </si>
  <si>
    <t>Wydatki
ogółem
(6+10)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</si>
  <si>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</si>
  <si>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</si>
  <si>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</si>
  <si>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</si>
  <si>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</si>
  <si>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t>2.3</t>
  </si>
  <si>
    <t>rok budżetowy 2007 (8+9+10+11)</t>
  </si>
  <si>
    <t>z tego źródła finansowania</t>
  </si>
  <si>
    <t>Klasyfikacja (dział, rozdział,
paragraf)</t>
  </si>
  <si>
    <t>środki pochodzące
 z innych  źródeł*</t>
  </si>
  <si>
    <t>Dotacje celowe na zadania własne powiatu realizowane przez podmioty należące
i nienależące do sektora finansów publicznych w 2007 r.</t>
  </si>
  <si>
    <t>Plan przychodów i wydatków Powiatowego Funduszu</t>
  </si>
  <si>
    <t>Bursa-Honoratki</t>
  </si>
  <si>
    <t>Caritas Środowiskowy Dom Samopomocy w Radzyminie</t>
  </si>
  <si>
    <t>Ośrodek Dokumentacji Etnograficznej</t>
  </si>
  <si>
    <t>Niepubliczne Poicealne Studium Zawodowe dla Dorosłych w Radzyminie</t>
  </si>
  <si>
    <t>Publiczna Zasadnicza Szkoła Zawodowa w Radzyminie</t>
  </si>
  <si>
    <t>LO uzup. Dla Dorosłych przy ZDZ w Radzyminie</t>
  </si>
  <si>
    <t>Niepubliczne LO dla Dorosłych w Markach</t>
  </si>
  <si>
    <t>Niepubliczne College w Markach</t>
  </si>
  <si>
    <t>LO dla Dorosłych Tłuszcz J i C Dzioba</t>
  </si>
  <si>
    <t>Niepubliczne Policealne Studium Zawodowe dla Dorosłych w Wołominie</t>
  </si>
  <si>
    <t>Niepubliczne Liceum Ogólnokształcące dla Dorosłych Nr 29 w Wołominie</t>
  </si>
  <si>
    <t>Niepubliczne Liceum Zawodowe dla Młodzieży w Zielonce</t>
  </si>
  <si>
    <t>Niepubliczne Liceum profilowane dla Dorosłych w Zielonce</t>
  </si>
  <si>
    <t>Niepubliczne uzupełniające Liceum Ogólnokształcące</t>
  </si>
  <si>
    <t>Policealna Szkoła Ochrony Gwardia</t>
  </si>
  <si>
    <t>Wpływy  z opłat</t>
  </si>
  <si>
    <t>Przelewy redystrybucyjne</t>
  </si>
  <si>
    <t xml:space="preserve">a) programy ochrony środowiska i edukacja ekologiczne </t>
  </si>
  <si>
    <t xml:space="preserve">Starostwo </t>
  </si>
  <si>
    <t>Wymiana  sieci centralnego ogrzewania w Zespole Szkół w Wołominie na ul. Legionów</t>
  </si>
  <si>
    <t>Przebudowa bloku operacyjnego w Szpitalu Powiatowym w Wołominie</t>
  </si>
  <si>
    <t>A.      
B.500.000
C.
…</t>
  </si>
  <si>
    <t>Starostwo</t>
  </si>
  <si>
    <t>Wydatki bieżące w tym:</t>
  </si>
  <si>
    <t>Modernizacja skrzyżowania ulic Wileńska-Legionów w Wołominie</t>
  </si>
  <si>
    <t>Zakupy inwestycyjne</t>
  </si>
  <si>
    <t>Zakup specjalistycznego sprzętu medycznego do Szpitala Powiatowego w Wołominie</t>
  </si>
  <si>
    <t>A.     
B.
C.
…</t>
  </si>
  <si>
    <t>Modernizacja ulic Przejazd i Lipińskiej (2007-2008)</t>
  </si>
  <si>
    <t>Budowa Zespołu Szkół Specjalnych w Ostrówku (2007-2009)</t>
  </si>
  <si>
    <t>Dofinansowanie kosztów kształcenia personelu medycznego</t>
  </si>
  <si>
    <t>Wspieranie akcji promujących zdrowie</t>
  </si>
  <si>
    <t>Prowadzenie programów zdrowotnych</t>
  </si>
  <si>
    <t>Działania na rzecz wsparcia rodziny</t>
  </si>
  <si>
    <t>Wspieranie rehabilitacji osób niepełnosprawnych</t>
  </si>
  <si>
    <t>Wspieranie działalności wydawniczej oraz innej dokumentcji historycznej i etnograficznej ziem Powiatu Wołomińskiego; przedsiewzięcia kulturalne w formach niekomercyjnych: ochrona dziedzictwa kulturowego ziem Powiatu Wołomińskiego, podtrzymywanie tradycji narodowej i pielęgnacja polskości, promocja Powiatu i wspieranie turystyki</t>
  </si>
  <si>
    <t>Powszechne działania sportowe w formach niekomercyjnych</t>
  </si>
  <si>
    <t>Edukacyjna opieka pozaszkolna</t>
  </si>
  <si>
    <t>Budowa mostu w miejscowości Piaski</t>
  </si>
  <si>
    <t>Budowa ronda w Kurach</t>
  </si>
  <si>
    <t>Modernizacja skrzyżowania ulic Sikorskiego-Wileńskiej w Wołominie</t>
  </si>
  <si>
    <t xml:space="preserve">Zintegrowany Program Operacyjny Rozwoju Regionalnego </t>
  </si>
  <si>
    <t xml:space="preserve">3- Rozwój lokalny </t>
  </si>
  <si>
    <t xml:space="preserve">Przebudowa bloku operacyjnego w Szpitalu Powiatowym w Wołominie </t>
  </si>
  <si>
    <t>851.85111.6050</t>
  </si>
  <si>
    <t>3.5 Lokalna infrastruktura społeczna</t>
  </si>
  <si>
    <t>Sektorowy Program operacyjny Rozwój Zasobów Ludzkich</t>
  </si>
  <si>
    <t>I. Aktywna polityka rynku pracy oraz integracji zawodowej i społecznej</t>
  </si>
  <si>
    <t xml:space="preserve">1.2 Perspektywy dla młodzieży </t>
  </si>
  <si>
    <t>Zacznijmy razem</t>
  </si>
  <si>
    <t>853.85333.</t>
  </si>
  <si>
    <t>1.3 Przeciwdziałanie i zwalczanie długotrwałego bezrobocia</t>
  </si>
  <si>
    <t>Pomocna Dłoń - Program dla osób długotrwale bezrobotnych</t>
  </si>
  <si>
    <t>Schody do kariery II - Program dla kobiet z Powiatu Wołomińskiego</t>
  </si>
  <si>
    <t xml:space="preserve">1.6 Integracja i reintegacja zawodowa kobiet </t>
  </si>
  <si>
    <t>853.85333</t>
  </si>
  <si>
    <t>PINB</t>
  </si>
  <si>
    <t>Zakup systemu do centrum zarządzania kryzysowego</t>
  </si>
  <si>
    <t>Modernizacja centralnego ogrzewania w budynku Starostwa przy ul. Legionów w Wołominie</t>
  </si>
  <si>
    <t>Budowa wielofunkcyjnego boiska przy Zespole Szkół w Tłuszczu (2007-2010)</t>
  </si>
  <si>
    <t>Termomodernizacja Domów Pomocy Społecznej (2007-2008)</t>
  </si>
  <si>
    <t>Zakup specjalistycznego sprętu medycznego do Szpitala Powiatowego w Wołominie</t>
  </si>
  <si>
    <t>Wydatki związane z realizacją zadań wykonywanych na podstawie porozumień (umów) między jednostkami samorządu terytorialnego w 2007 r.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</si>
  <si>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</si>
  <si>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</si>
  <si>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Szkolno-Wychowawczy Marki - Struga Internat</t>
  </si>
  <si>
    <t>Specjalny Ośrodek Wychowawczy im. Z. Szczęsnego-Felińskiego Marki - Kasztanowa</t>
  </si>
  <si>
    <t>Specjalny Ośrodek Szkolno-Wychowawczy Gimnazjum Specjalne Marki Struga - gimnazjum</t>
  </si>
  <si>
    <t>Ośrodek Rehabilitacyjno-Edukacyjno-Wychowawczy w Wołominie</t>
  </si>
  <si>
    <t>Przebudowa sieci kanalizacyjnej i wodociągowej przy Zespole Szkół w Tłuszczu</t>
  </si>
  <si>
    <t>A.      
B.336.232
C.
…</t>
  </si>
  <si>
    <t>Przebudowa pomieszczeń Oddziału Intensywnej Terapii z instalacjami sanitarnymi, wodno-kanalizacyjnymi w budynku głównym Szpitala Powiatowego w Wołominie</t>
  </si>
  <si>
    <t>rok budżetowy 2007 (7+8+9+10)</t>
  </si>
  <si>
    <t>A.      
B.420.000
C.
…</t>
  </si>
  <si>
    <t>A.199.900      
B.
C.
…</t>
  </si>
  <si>
    <t>Zakup gruntu dla Zespołu Szkół Terenów Zieleni w Radzyminie (2007-2009)</t>
  </si>
  <si>
    <t>Wykonanie dokumentacji projektowo-kosztorysowej w celu poprawy bezpieczeństwa na drogach powiatowych</t>
  </si>
  <si>
    <t>Modernizacja skrzyżowania ulic Piłsudskiego i Szwoleżerów w Ząbkach</t>
  </si>
  <si>
    <t>A.      
B.301.000
C.
…</t>
  </si>
  <si>
    <t>Zakup samochodu ratowniczo-gaśniczego dla Powiatowej Komendy Państwowej Straży Pożarnej</t>
  </si>
  <si>
    <t>KP PSP</t>
  </si>
  <si>
    <t>Wykonanie przyłącza sieci ciepłowniczej do budynku centrum zarządzania kryzysowego</t>
  </si>
  <si>
    <t>Termomodernizacja Domu Dziecka w Równem</t>
  </si>
  <si>
    <t>Renowacja Pałacu w Chrzęsnem</t>
  </si>
  <si>
    <t>Budowa mostu na rzece Rządzy w Starym Kraszewie ( 2007-2008)</t>
  </si>
  <si>
    <t>Usprawnienie komunikacji na drogach powiatowych i wojewódzkich na terenie powiatu wołomińskiego (2007-2010)</t>
  </si>
  <si>
    <t>c) unieszkodliwienie odpadów i rekultywacja środowiska</t>
  </si>
  <si>
    <t>Budowa chodnika i zjazdów w pasie drogi powiatowej nr 28574 w msc. Dobczyn na odcinku km 1+814 do 2+869</t>
  </si>
  <si>
    <t>Montaż windy dla osób niepełnosprawnychw budynku Starostwa przy               ul.Powstańców w Wołominie</t>
  </si>
  <si>
    <t>Montaż wind dla osób niepełnosprawnych w budynkach Zespołów Szkół</t>
  </si>
  <si>
    <t>Wykonanie instalacji wentylacji, klimatyzacji, instalacji elektrycznej i gazowej dla Oddziału Intensywnej Terapii w SZPZOZ</t>
  </si>
  <si>
    <t>A.      
B.200.000
C.
…</t>
  </si>
  <si>
    <t>Modernizacja skrzyżowanie ulic Weteranów i Wyszyńskiego w Radzyminie (2007-2008)</t>
  </si>
  <si>
    <t xml:space="preserve">Budowa wielofunkcyjnego boiska sportowego przy Domu Dziecka w Równem </t>
  </si>
  <si>
    <t>Budowa boiska sportowego przy Zespole Szkół Ekonomicznych w Wołominie</t>
  </si>
  <si>
    <t>LO dla Dorosłych Radzymin J i C Dzioba</t>
  </si>
  <si>
    <t>Zapewnienie opieki dzieciom w rodzinnych domach dziecka i działania na rzecz wygaszania konieczności umieszczania dzieci w placówkach całodobowych oraz zapewnienie opieki nad porzuconymi niemowlętami</t>
  </si>
  <si>
    <t>Przeciwdziałanie izolacji i marginalizacji społecznej osób w trudnych sytuacjach życiowych ze szczególnym uwzględnieniem osób podlegających przemocy oraz samotnych matek</t>
  </si>
  <si>
    <t>Adaptacja pomieszczeń na serwerownię w budynku Starostwa</t>
  </si>
  <si>
    <t>Zakup  podajnika ślimakowego  do Domu Dziecka  w Równem</t>
  </si>
  <si>
    <t>Dotacja  na finansowanie modernizacji oddziałów,zakupy sprzetu specjalistycznego i budowę łacznika</t>
  </si>
  <si>
    <t>SZPZOZ</t>
  </si>
  <si>
    <t>Dom Dziecka  Równe</t>
  </si>
  <si>
    <t>Ekologia i ochrona środowiska w zakresie prowadzenia działalności edukacyjnej*</t>
  </si>
  <si>
    <t>* finansowanie ze środków  PFOŚ</t>
  </si>
  <si>
    <t>b/Ekologia i ochrona środowiska w zakresie prowadzenia działalności edukacyjnej*</t>
  </si>
  <si>
    <t xml:space="preserve"> d) zagospodarowanie turystyczne Liwca</t>
  </si>
  <si>
    <t>* zadanie realizowane w ramach programu współpracy</t>
  </si>
  <si>
    <t>Wykup  gruntów</t>
  </si>
  <si>
    <t>Wykonanie termomodernizacji obiektów oświatowych (2007-2008)</t>
  </si>
  <si>
    <t>Kwota długu na dzień 31.12.2006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</si>
  <si>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</si>
  <si>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</si>
  <si>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</si>
  <si>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</si>
  <si>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</si>
  <si>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</si>
  <si>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</si>
  <si>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</si>
  <si>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</si>
  <si>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</si>
  <si>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</si>
  <si>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</si>
  <si>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</si>
  <si>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</si>
  <si>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</si>
  <si>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</si>
  <si>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</si>
  <si>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</si>
  <si>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</si>
  <si>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</si>
  <si>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</si>
  <si>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</si>
  <si>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</si>
  <si>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</si>
  <si>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</si>
  <si>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</si>
  <si>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</si>
  <si>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</si>
  <si>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</si>
  <si>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</si>
  <si>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Spłata zobowiązań z tytułu prefinansowania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</si>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</sst>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2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b/>
      <sz val="8"/>
      <name val="Arial CE"/>
      <family val="2"/>
    </font>
    <font>
      <sz val="7"/>
      <name val="Arial CE"/>
      <family val="0"/>
    </font>
    <font>
      <b/>
      <sz val="7"/>
      <name val="Arial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1" fillId="0" borderId="0" xfId="18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0" fillId="2" borderId="1" xfId="18" applyFont="1" applyFill="1" applyBorder="1" applyAlignment="1">
      <alignment horizontal="center" vertical="center" wrapText="1"/>
      <protection/>
    </xf>
    <xf numFmtId="0" fontId="10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2" xfId="18" applyFont="1" applyBorder="1" applyAlignment="1">
      <alignment horizontal="center"/>
      <protection/>
    </xf>
    <xf numFmtId="0" fontId="11" fillId="0" borderId="3" xfId="18" applyFont="1" applyBorder="1">
      <alignment/>
      <protection/>
    </xf>
    <xf numFmtId="0" fontId="11" fillId="0" borderId="3" xfId="18" applyFont="1" applyBorder="1" applyAlignment="1">
      <alignment horizontal="center"/>
      <protection/>
    </xf>
    <xf numFmtId="0" fontId="10" fillId="0" borderId="3" xfId="18" applyFont="1" applyBorder="1" applyAlignment="1">
      <alignment horizontal="center"/>
      <protection/>
    </xf>
    <xf numFmtId="0" fontId="11" fillId="0" borderId="4" xfId="18" applyFont="1" applyBorder="1" applyAlignment="1">
      <alignment horizontal="center"/>
      <protection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0" fillId="0" borderId="2" xfId="18" applyFont="1" applyBorder="1">
      <alignment/>
      <protection/>
    </xf>
    <xf numFmtId="0" fontId="10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1" fillId="0" borderId="3" xfId="18" applyFont="1" applyBorder="1" applyAlignment="1">
      <alignment/>
      <protection/>
    </xf>
    <xf numFmtId="0" fontId="15" fillId="0" borderId="0" xfId="0" applyFont="1" applyAlignment="1">
      <alignment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5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1" fillId="0" borderId="3" xfId="18" applyNumberFormat="1" applyFont="1" applyBorder="1">
      <alignment/>
      <protection/>
    </xf>
    <xf numFmtId="3" fontId="11" fillId="0" borderId="3" xfId="18" applyNumberFormat="1" applyFont="1" applyBorder="1" applyAlignment="1">
      <alignment/>
      <protection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3" fontId="10" fillId="0" borderId="2" xfId="18" applyNumberFormat="1" applyFont="1" applyBorder="1">
      <alignment/>
      <protection/>
    </xf>
    <xf numFmtId="0" fontId="11" fillId="0" borderId="11" xfId="18" applyFont="1" applyBorder="1">
      <alignment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6" xfId="18" applyFont="1" applyBorder="1" applyAlignment="1">
      <alignment horizontal="left"/>
      <protection/>
    </xf>
    <xf numFmtId="0" fontId="13" fillId="0" borderId="0" xfId="18" applyFont="1" applyBorder="1" applyAlignment="1">
      <alignment horizontal="left"/>
      <protection/>
    </xf>
    <xf numFmtId="3" fontId="13" fillId="0" borderId="0" xfId="18" applyNumberFormat="1" applyFont="1" applyBorder="1" applyAlignment="1">
      <alignment horizontal="left"/>
      <protection/>
    </xf>
    <xf numFmtId="3" fontId="13" fillId="0" borderId="7" xfId="18" applyNumberFormat="1" applyFont="1" applyBorder="1" applyAlignment="1">
      <alignment horizontal="left"/>
      <protection/>
    </xf>
    <xf numFmtId="0" fontId="11" fillId="0" borderId="12" xfId="18" applyFont="1" applyBorder="1">
      <alignment/>
      <protection/>
    </xf>
    <xf numFmtId="0" fontId="11" fillId="0" borderId="5" xfId="18" applyFont="1" applyBorder="1">
      <alignment/>
      <protection/>
    </xf>
    <xf numFmtId="3" fontId="10" fillId="0" borderId="1" xfId="18" applyNumberFormat="1" applyFont="1" applyBorder="1">
      <alignment/>
      <protection/>
    </xf>
    <xf numFmtId="3" fontId="11" fillId="0" borderId="3" xfId="18" applyNumberFormat="1" applyFont="1" applyBorder="1" applyAlignment="1">
      <alignment horizontal="right"/>
      <protection/>
    </xf>
    <xf numFmtId="3" fontId="11" fillId="0" borderId="13" xfId="18" applyNumberFormat="1" applyFont="1" applyBorder="1" applyAlignment="1">
      <alignment horizontal="right"/>
      <protection/>
    </xf>
    <xf numFmtId="3" fontId="11" fillId="0" borderId="4" xfId="18" applyNumberFormat="1" applyFont="1" applyBorder="1" applyAlignment="1">
      <alignment horizontal="right"/>
      <protection/>
    </xf>
    <xf numFmtId="3" fontId="11" fillId="0" borderId="14" xfId="18" applyNumberFormat="1" applyFont="1" applyBorder="1" applyAlignment="1">
      <alignment horizontal="right"/>
      <protection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3" fillId="2" borderId="1" xfId="18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3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 shrinkToFit="1"/>
    </xf>
    <xf numFmtId="0" fontId="21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vertical="center" wrapText="1" shrinkToFit="1"/>
    </xf>
    <xf numFmtId="3" fontId="0" fillId="0" borderId="16" xfId="0" applyNumberForma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0" fillId="2" borderId="1" xfId="18" applyFont="1" applyFill="1" applyBorder="1" applyAlignment="1">
      <alignment horizontal="center" vertical="center" wrapText="1"/>
      <protection/>
    </xf>
    <xf numFmtId="0" fontId="10" fillId="2" borderId="1" xfId="18" applyFont="1" applyFill="1" applyBorder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10" fillId="0" borderId="18" xfId="18" applyFont="1" applyBorder="1" applyAlignment="1">
      <alignment horizontal="center"/>
      <protection/>
    </xf>
    <xf numFmtId="0" fontId="10" fillId="0" borderId="20" xfId="18" applyFont="1" applyBorder="1" applyAlignment="1">
      <alignment horizontal="center"/>
      <protection/>
    </xf>
    <xf numFmtId="3" fontId="10" fillId="0" borderId="18" xfId="18" applyNumberFormat="1" applyFont="1" applyBorder="1" applyAlignment="1">
      <alignment horizontal="center"/>
      <protection/>
    </xf>
    <xf numFmtId="3" fontId="10" fillId="0" borderId="20" xfId="18" applyNumberFormat="1" applyFont="1" applyBorder="1" applyAlignment="1">
      <alignment horizontal="center"/>
      <protection/>
    </xf>
    <xf numFmtId="3" fontId="11" fillId="0" borderId="22" xfId="18" applyNumberFormat="1" applyFont="1" applyBorder="1" applyAlignment="1">
      <alignment horizontal="center"/>
      <protection/>
    </xf>
    <xf numFmtId="3" fontId="11" fillId="0" borderId="23" xfId="18" applyNumberFormat="1" applyFont="1" applyBorder="1" applyAlignment="1">
      <alignment horizontal="center"/>
      <protection/>
    </xf>
    <xf numFmtId="3" fontId="11" fillId="0" borderId="24" xfId="18" applyNumberFormat="1" applyFont="1" applyBorder="1" applyAlignment="1">
      <alignment horizontal="center"/>
      <protection/>
    </xf>
    <xf numFmtId="0" fontId="10" fillId="0" borderId="25" xfId="18" applyFont="1" applyBorder="1" applyAlignment="1">
      <alignment horizontal="center"/>
      <protection/>
    </xf>
    <xf numFmtId="0" fontId="10" fillId="0" borderId="26" xfId="18" applyFont="1" applyBorder="1" applyAlignment="1">
      <alignment horizontal="center"/>
      <protection/>
    </xf>
    <xf numFmtId="0" fontId="13" fillId="0" borderId="27" xfId="18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3" fillId="0" borderId="6" xfId="18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11" fillId="0" borderId="3" xfId="18" applyFont="1" applyBorder="1" applyAlignment="1">
      <alignment horizontal="center" vertical="center"/>
      <protection/>
    </xf>
    <xf numFmtId="0" fontId="13" fillId="0" borderId="22" xfId="18" applyFont="1" applyBorder="1" applyAlignment="1">
      <alignment horizontal="left"/>
      <protection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1" fillId="0" borderId="22" xfId="18" applyFont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1" fillId="0" borderId="17" xfId="18" applyFont="1" applyBorder="1" applyAlignment="1">
      <alignment horizontal="center" vertical="center"/>
      <protection/>
    </xf>
    <xf numFmtId="0" fontId="11" fillId="0" borderId="21" xfId="18" applyFont="1" applyBorder="1" applyAlignment="1">
      <alignment horizontal="center" vertical="center"/>
      <protection/>
    </xf>
    <xf numFmtId="0" fontId="11" fillId="0" borderId="11" xfId="18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center"/>
      <protection/>
    </xf>
    <xf numFmtId="0" fontId="20" fillId="0" borderId="0" xfId="18" applyFont="1" applyAlignment="1">
      <alignment horizontal="left"/>
      <protection/>
    </xf>
    <xf numFmtId="0" fontId="16" fillId="0" borderId="6" xfId="18" applyFont="1" applyBorder="1" applyAlignment="1">
      <alignment horizontal="left" shrinkToFit="1"/>
      <protection/>
    </xf>
    <xf numFmtId="0" fontId="4" fillId="0" borderId="0" xfId="0" applyFont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 indent="1"/>
    </xf>
    <xf numFmtId="3" fontId="1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wrapText="1" indent="8"/>
    </xf>
    <xf numFmtId="3" fontId="16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/>
    </xf>
    <xf numFmtId="168" fontId="16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 indent="1"/>
    </xf>
    <xf numFmtId="169" fontId="13" fillId="0" borderId="1" xfId="0" applyNumberFormat="1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12</xdr:row>
      <xdr:rowOff>276225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296275" y="3314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D1">
      <selection activeCell="D25" sqref="D25:M73"/>
    </sheetView>
  </sheetViews>
  <sheetFormatPr defaultColWidth="9.00390625" defaultRowHeight="12.75"/>
  <cols>
    <col min="1" max="1" width="4.00390625" style="1" customWidth="1"/>
    <col min="2" max="2" width="4.625" style="1" customWidth="1"/>
    <col min="3" max="3" width="6.625" style="1" customWidth="1"/>
    <col min="4" max="4" width="34.875" style="1" customWidth="1"/>
    <col min="5" max="5" width="11.625" style="1" customWidth="1"/>
    <col min="6" max="6" width="11.25390625" style="1" customWidth="1"/>
    <col min="7" max="7" width="14.625" style="1" customWidth="1"/>
    <col min="8" max="8" width="11.00390625" style="1" customWidth="1"/>
    <col min="9" max="9" width="10.625" style="1" customWidth="1"/>
    <col min="10" max="10" width="10.125" style="1" customWidth="1"/>
    <col min="11" max="11" width="10.375" style="1" customWidth="1"/>
    <col min="12" max="12" width="9.75390625" style="1" customWidth="1"/>
    <col min="13" max="13" width="14.75390625" style="1" customWidth="1"/>
    <col min="14" max="16384" width="9.125" style="1" customWidth="1"/>
  </cols>
  <sheetData>
    <row r="1" spans="1:13" ht="15.75" customHeight="1">
      <c r="A1" s="174" t="s">
        <v>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7" t="s">
        <v>35</v>
      </c>
    </row>
    <row r="3" spans="1:13" s="44" customFormat="1" ht="19.5" customHeight="1">
      <c r="A3" s="175" t="s">
        <v>53</v>
      </c>
      <c r="B3" s="175" t="s">
        <v>2</v>
      </c>
      <c r="C3" s="175" t="s">
        <v>34</v>
      </c>
      <c r="D3" s="171" t="s">
        <v>102</v>
      </c>
      <c r="E3" s="171" t="s">
        <v>113</v>
      </c>
      <c r="F3" s="168" t="s">
        <v>66</v>
      </c>
      <c r="G3" s="169"/>
      <c r="H3" s="169"/>
      <c r="I3" s="169"/>
      <c r="J3" s="169"/>
      <c r="K3" s="169"/>
      <c r="L3" s="170"/>
      <c r="M3" s="171" t="s">
        <v>114</v>
      </c>
    </row>
    <row r="4" spans="1:13" s="44" customFormat="1" ht="19.5" customHeight="1">
      <c r="A4" s="176"/>
      <c r="B4" s="176"/>
      <c r="C4" s="176"/>
      <c r="D4" s="172"/>
      <c r="E4" s="172"/>
      <c r="F4" s="171" t="s">
        <v>207</v>
      </c>
      <c r="G4" s="168" t="s">
        <v>130</v>
      </c>
      <c r="H4" s="169"/>
      <c r="I4" s="169"/>
      <c r="J4" s="170"/>
      <c r="K4" s="171" t="s">
        <v>50</v>
      </c>
      <c r="L4" s="171" t="s">
        <v>52</v>
      </c>
      <c r="M4" s="172"/>
    </row>
    <row r="5" spans="1:13" s="44" customFormat="1" ht="29.25" customHeight="1">
      <c r="A5" s="176"/>
      <c r="B5" s="176"/>
      <c r="C5" s="176"/>
      <c r="D5" s="172"/>
      <c r="E5" s="172"/>
      <c r="F5" s="172"/>
      <c r="G5" s="171" t="s">
        <v>115</v>
      </c>
      <c r="H5" s="171" t="s">
        <v>100</v>
      </c>
      <c r="I5" s="171" t="s">
        <v>132</v>
      </c>
      <c r="J5" s="171" t="s">
        <v>101</v>
      </c>
      <c r="K5" s="172"/>
      <c r="L5" s="172"/>
      <c r="M5" s="172"/>
    </row>
    <row r="6" spans="1:13" s="44" customFormat="1" ht="19.5" customHeight="1">
      <c r="A6" s="176"/>
      <c r="B6" s="176"/>
      <c r="C6" s="176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s="44" customFormat="1" ht="30.75" customHeight="1">
      <c r="A7" s="163"/>
      <c r="B7" s="163"/>
      <c r="C7" s="16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3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</row>
    <row r="9" spans="1:13" ht="30" customHeight="1">
      <c r="A9" s="22">
        <v>1</v>
      </c>
      <c r="B9" s="22">
        <v>600</v>
      </c>
      <c r="C9" s="22">
        <v>60014</v>
      </c>
      <c r="D9" s="79" t="s">
        <v>163</v>
      </c>
      <c r="E9" s="80">
        <f>SUM(F9+K9+L9)</f>
        <v>970000</v>
      </c>
      <c r="F9" s="80">
        <f>SUM(G9+H9+J9+420000)</f>
        <v>620000</v>
      </c>
      <c r="G9" s="80">
        <v>200000</v>
      </c>
      <c r="H9" s="80"/>
      <c r="I9" s="125" t="s">
        <v>208</v>
      </c>
      <c r="J9" s="80"/>
      <c r="K9" s="80">
        <v>350000</v>
      </c>
      <c r="L9" s="80"/>
      <c r="M9" s="81" t="s">
        <v>157</v>
      </c>
    </row>
    <row r="10" spans="1:13" ht="39" customHeight="1">
      <c r="A10" s="22">
        <v>2</v>
      </c>
      <c r="B10" s="22">
        <v>600</v>
      </c>
      <c r="C10" s="22">
        <v>60014</v>
      </c>
      <c r="D10" s="79" t="s">
        <v>219</v>
      </c>
      <c r="E10" s="80">
        <f>SUM(F10+K10+L10)</f>
        <v>2198000</v>
      </c>
      <c r="F10" s="80">
        <f>SUM(G10+H10+J10)</f>
        <v>330000</v>
      </c>
      <c r="G10" s="80">
        <v>330000</v>
      </c>
      <c r="H10" s="80"/>
      <c r="I10" s="125" t="s">
        <v>116</v>
      </c>
      <c r="J10" s="80"/>
      <c r="K10" s="80">
        <v>1868000</v>
      </c>
      <c r="L10" s="80"/>
      <c r="M10" s="81" t="s">
        <v>157</v>
      </c>
    </row>
    <row r="11" spans="1:13" ht="46.5" customHeight="1">
      <c r="A11" s="22">
        <v>3</v>
      </c>
      <c r="B11" s="22">
        <v>600</v>
      </c>
      <c r="C11" s="22">
        <v>60014</v>
      </c>
      <c r="D11" s="79" t="s">
        <v>220</v>
      </c>
      <c r="E11" s="80">
        <v>40358260</v>
      </c>
      <c r="F11" s="80">
        <f>SUM(G11+H11+J11)</f>
        <v>600000</v>
      </c>
      <c r="G11" s="80">
        <v>600000</v>
      </c>
      <c r="H11" s="80"/>
      <c r="I11" s="125" t="s">
        <v>116</v>
      </c>
      <c r="J11" s="80"/>
      <c r="K11" s="80">
        <v>5462490</v>
      </c>
      <c r="L11" s="80">
        <v>5462490</v>
      </c>
      <c r="M11" s="81" t="s">
        <v>157</v>
      </c>
    </row>
    <row r="12" spans="1:13" ht="42" customHeight="1">
      <c r="A12" s="22">
        <v>4</v>
      </c>
      <c r="B12" s="22">
        <v>600</v>
      </c>
      <c r="C12" s="22">
        <v>60014</v>
      </c>
      <c r="D12" s="79" t="s">
        <v>227</v>
      </c>
      <c r="E12" s="80">
        <v>1400000</v>
      </c>
      <c r="F12" s="80">
        <v>400000</v>
      </c>
      <c r="G12" s="80">
        <v>200000</v>
      </c>
      <c r="H12" s="80"/>
      <c r="I12" s="125" t="s">
        <v>226</v>
      </c>
      <c r="J12" s="80"/>
      <c r="K12" s="80">
        <v>1000000</v>
      </c>
      <c r="L12" s="80"/>
      <c r="M12" s="81" t="s">
        <v>157</v>
      </c>
    </row>
    <row r="13" spans="1:13" ht="31.5" customHeight="1">
      <c r="A13" s="22">
        <v>5</v>
      </c>
      <c r="B13" s="22">
        <v>801</v>
      </c>
      <c r="C13" s="22">
        <v>80102</v>
      </c>
      <c r="D13" s="79" t="s">
        <v>164</v>
      </c>
      <c r="E13" s="80">
        <f>SUM(F13+K13+L13)</f>
        <v>1537000</v>
      </c>
      <c r="F13" s="80">
        <f>SUM(G13+H13+J13)</f>
        <v>724100</v>
      </c>
      <c r="G13" s="80">
        <v>724100</v>
      </c>
      <c r="H13" s="80"/>
      <c r="I13" s="125" t="s">
        <v>116</v>
      </c>
      <c r="J13" s="80"/>
      <c r="K13" s="80">
        <v>500000</v>
      </c>
      <c r="L13" s="80">
        <v>312900</v>
      </c>
      <c r="M13" s="81" t="s">
        <v>157</v>
      </c>
    </row>
    <row r="14" spans="1:13" ht="35.25" customHeight="1">
      <c r="A14" s="22">
        <v>6</v>
      </c>
      <c r="B14" s="22">
        <v>801</v>
      </c>
      <c r="C14" s="22">
        <v>80130</v>
      </c>
      <c r="D14" s="79" t="s">
        <v>194</v>
      </c>
      <c r="E14" s="80">
        <v>1336418</v>
      </c>
      <c r="F14" s="80">
        <f>SUM(G14+H14+J14+199900)</f>
        <v>318000</v>
      </c>
      <c r="G14" s="80">
        <v>118100</v>
      </c>
      <c r="H14" s="80"/>
      <c r="I14" s="125" t="s">
        <v>209</v>
      </c>
      <c r="J14" s="80"/>
      <c r="K14" s="80">
        <v>300000</v>
      </c>
      <c r="L14" s="80">
        <v>350000</v>
      </c>
      <c r="M14" s="81" t="s">
        <v>157</v>
      </c>
    </row>
    <row r="15" spans="1:13" ht="42" customHeight="1">
      <c r="A15" s="53">
        <v>7</v>
      </c>
      <c r="B15" s="53">
        <v>801</v>
      </c>
      <c r="C15" s="53">
        <v>80130</v>
      </c>
      <c r="D15" s="140" t="s">
        <v>244</v>
      </c>
      <c r="E15" s="135">
        <f>SUM(F15+K15+L15)</f>
        <v>3776573</v>
      </c>
      <c r="F15" s="135">
        <f>SUM(G15+H15+J15)</f>
        <v>1369963</v>
      </c>
      <c r="G15" s="135">
        <f>412133-60000</f>
        <v>352133</v>
      </c>
      <c r="H15" s="135">
        <v>1017830</v>
      </c>
      <c r="I15" s="141" t="s">
        <v>116</v>
      </c>
      <c r="J15" s="135"/>
      <c r="K15" s="135">
        <f>2242220+164390</f>
        <v>2406610</v>
      </c>
      <c r="L15" s="135"/>
      <c r="M15" s="135" t="s">
        <v>157</v>
      </c>
    </row>
    <row r="16" spans="1:13" ht="30" customHeight="1">
      <c r="A16" s="22">
        <v>8</v>
      </c>
      <c r="B16" s="22">
        <v>801</v>
      </c>
      <c r="C16" s="22">
        <v>80130</v>
      </c>
      <c r="D16" s="79" t="s">
        <v>210</v>
      </c>
      <c r="E16" s="80">
        <f>SUM(F16+K16+L16)</f>
        <v>1000000</v>
      </c>
      <c r="F16" s="80">
        <f>SUM(G16+H16+J16)</f>
        <v>500000</v>
      </c>
      <c r="G16" s="80">
        <v>500000</v>
      </c>
      <c r="H16" s="80"/>
      <c r="I16" s="125" t="s">
        <v>116</v>
      </c>
      <c r="J16" s="80"/>
      <c r="K16" s="80">
        <v>250000</v>
      </c>
      <c r="L16" s="80">
        <v>250000</v>
      </c>
      <c r="M16" s="81" t="s">
        <v>157</v>
      </c>
    </row>
    <row r="17" spans="1:13" ht="28.5" customHeight="1">
      <c r="A17" s="53">
        <v>9</v>
      </c>
      <c r="B17" s="53">
        <v>852</v>
      </c>
      <c r="C17" s="53">
        <v>85202</v>
      </c>
      <c r="D17" s="140" t="s">
        <v>195</v>
      </c>
      <c r="E17" s="135">
        <f>SUM(F17+K17+L17)</f>
        <v>1718210</v>
      </c>
      <c r="F17" s="135">
        <f>SUM(G17+H17+J17)</f>
        <v>971614</v>
      </c>
      <c r="G17" s="135">
        <f>240404+250410</f>
        <v>490814</v>
      </c>
      <c r="H17" s="135">
        <f>721210-240410</f>
        <v>480800</v>
      </c>
      <c r="I17" s="141" t="s">
        <v>116</v>
      </c>
      <c r="J17" s="135"/>
      <c r="K17" s="135">
        <v>746596</v>
      </c>
      <c r="L17" s="135"/>
      <c r="M17" s="135" t="s">
        <v>157</v>
      </c>
    </row>
    <row r="18" spans="1:14" ht="18" customHeight="1">
      <c r="A18" s="165" t="s">
        <v>112</v>
      </c>
      <c r="B18" s="166"/>
      <c r="C18" s="166"/>
      <c r="D18" s="167"/>
      <c r="E18" s="64">
        <f>SUM(E9+E10+E11+E12+E13+E14+E15+E16+E17)</f>
        <v>54294461</v>
      </c>
      <c r="F18" s="64">
        <f>SUM(F9+F10+F11+F12+F13+F14+F15+F16+F17)</f>
        <v>5833677</v>
      </c>
      <c r="G18" s="64">
        <f>SUM(G9+G10+G11+G12+G13+G14+G15+G16+G17)</f>
        <v>3515147</v>
      </c>
      <c r="H18" s="64">
        <f>SUM(H9+H10+H11+H13+H14+H15+H16+H17)</f>
        <v>1498630</v>
      </c>
      <c r="I18" s="64">
        <f>619900+200000</f>
        <v>819900</v>
      </c>
      <c r="J18" s="64">
        <f>SUM(J9+J10+J11+J13+J14+J15+J16+J17)</f>
        <v>0</v>
      </c>
      <c r="K18" s="64">
        <f>SUM(K9+K10+K11+K12+K13+K14+K15+K16+K17)</f>
        <v>12883696</v>
      </c>
      <c r="L18" s="64">
        <f>SUM(L9+L10+L11+L13+L14+L15+L16+L17)</f>
        <v>6375390</v>
      </c>
      <c r="M18" s="135" t="s">
        <v>41</v>
      </c>
      <c r="N18" s="1">
        <f>SUM(N9+N10+N11+N13+N14+N15+N16)</f>
        <v>0</v>
      </c>
    </row>
    <row r="19" ht="10.5" customHeight="1">
      <c r="A19" s="138" t="s">
        <v>62</v>
      </c>
    </row>
    <row r="20" ht="9.75" customHeight="1">
      <c r="A20" s="138" t="s">
        <v>59</v>
      </c>
    </row>
    <row r="21" ht="10.5" customHeight="1">
      <c r="A21" s="138" t="s">
        <v>60</v>
      </c>
    </row>
    <row r="22" ht="9.75" customHeight="1">
      <c r="A22" s="138" t="s">
        <v>61</v>
      </c>
    </row>
    <row r="23" ht="12.75">
      <c r="A23" s="59"/>
    </row>
  </sheetData>
  <mergeCells count="17">
    <mergeCell ref="M3:M7"/>
    <mergeCell ref="F3:L3"/>
    <mergeCell ref="A1:M1"/>
    <mergeCell ref="K4:K7"/>
    <mergeCell ref="C3:C7"/>
    <mergeCell ref="B3:B7"/>
    <mergeCell ref="A3:A7"/>
    <mergeCell ref="L4:L7"/>
    <mergeCell ref="F4:F7"/>
    <mergeCell ref="A18:D18"/>
    <mergeCell ref="G4:J4"/>
    <mergeCell ref="G5:G7"/>
    <mergeCell ref="H5:H7"/>
    <mergeCell ref="I5:I7"/>
    <mergeCell ref="J5:J7"/>
    <mergeCell ref="E3:E7"/>
    <mergeCell ref="D3:D7"/>
  </mergeCells>
  <printOptions horizontalCentered="1"/>
  <pageMargins left="0.11811023622047245" right="0" top="0.74" bottom="0.3937007874015748" header="0.17" footer="0.5118110236220472"/>
  <pageSetup horizontalDpi="600" verticalDpi="600" orientation="landscape" paperSize="9" scale="95" r:id="rId1"/>
  <headerFooter alignWithMargins="0">
    <oddHeader>&amp;R&amp;9Załącznik nr 1
do uchwały Rady Powiatu nr VII-45/07 
z dnia 17.04.2007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47">
      <selection activeCell="A22" sqref="A22:K26"/>
    </sheetView>
  </sheetViews>
  <sheetFormatPr defaultColWidth="9.00390625" defaultRowHeight="12.75"/>
  <cols>
    <col min="1" max="1" width="3.875" style="1" customWidth="1"/>
    <col min="2" max="2" width="4.25390625" style="1" customWidth="1"/>
    <col min="3" max="3" width="6.625" style="1" customWidth="1"/>
    <col min="4" max="4" width="24.00390625" style="1" customWidth="1"/>
    <col min="5" max="5" width="10.25390625" style="1" customWidth="1"/>
    <col min="6" max="6" width="10.75390625" style="1" customWidth="1"/>
    <col min="7" max="7" width="9.125" style="1" customWidth="1"/>
    <col min="8" max="8" width="10.125" style="1" customWidth="1"/>
    <col min="9" max="10" width="9.875" style="1" customWidth="1"/>
    <col min="11" max="11" width="11.875" style="1" customWidth="1"/>
    <col min="12" max="16384" width="9.125" style="1" customWidth="1"/>
  </cols>
  <sheetData>
    <row r="1" spans="1:11" ht="18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7" t="s">
        <v>35</v>
      </c>
    </row>
    <row r="3" spans="1:11" s="44" customFormat="1" ht="19.5" customHeight="1">
      <c r="A3" s="175" t="s">
        <v>53</v>
      </c>
      <c r="B3" s="175" t="s">
        <v>2</v>
      </c>
      <c r="C3" s="175" t="s">
        <v>34</v>
      </c>
      <c r="D3" s="171" t="s">
        <v>117</v>
      </c>
      <c r="E3" s="164" t="s">
        <v>113</v>
      </c>
      <c r="F3" s="179" t="s">
        <v>66</v>
      </c>
      <c r="G3" s="180"/>
      <c r="H3" s="180"/>
      <c r="I3" s="180"/>
      <c r="J3" s="180"/>
      <c r="K3" s="164" t="s">
        <v>114</v>
      </c>
    </row>
    <row r="4" spans="1:11" s="44" customFormat="1" ht="19.5" customHeight="1">
      <c r="A4" s="176"/>
      <c r="B4" s="176"/>
      <c r="C4" s="176"/>
      <c r="D4" s="172"/>
      <c r="E4" s="177"/>
      <c r="F4" s="164" t="s">
        <v>207</v>
      </c>
      <c r="G4" s="179" t="s">
        <v>130</v>
      </c>
      <c r="H4" s="180"/>
      <c r="I4" s="180"/>
      <c r="J4" s="180"/>
      <c r="K4" s="177"/>
    </row>
    <row r="5" spans="1:11" s="44" customFormat="1" ht="23.25" customHeight="1">
      <c r="A5" s="176"/>
      <c r="B5" s="176"/>
      <c r="C5" s="176"/>
      <c r="D5" s="172"/>
      <c r="E5" s="177"/>
      <c r="F5" s="177"/>
      <c r="G5" s="164" t="s">
        <v>115</v>
      </c>
      <c r="H5" s="164" t="s">
        <v>100</v>
      </c>
      <c r="I5" s="164" t="s">
        <v>118</v>
      </c>
      <c r="J5" s="164" t="s">
        <v>101</v>
      </c>
      <c r="K5" s="177"/>
    </row>
    <row r="6" spans="1:11" s="44" customFormat="1" ht="33.75" customHeight="1">
      <c r="A6" s="176"/>
      <c r="B6" s="176"/>
      <c r="C6" s="176"/>
      <c r="D6" s="172"/>
      <c r="E6" s="177"/>
      <c r="F6" s="177"/>
      <c r="G6" s="177"/>
      <c r="H6" s="177"/>
      <c r="I6" s="177"/>
      <c r="J6" s="177"/>
      <c r="K6" s="177"/>
    </row>
    <row r="7" spans="1:11" s="44" customFormat="1" ht="19.5" customHeight="1">
      <c r="A7" s="163"/>
      <c r="B7" s="163"/>
      <c r="C7" s="163"/>
      <c r="D7" s="173"/>
      <c r="E7" s="178"/>
      <c r="F7" s="178"/>
      <c r="G7" s="178"/>
      <c r="H7" s="178"/>
      <c r="I7" s="178"/>
      <c r="J7" s="178"/>
      <c r="K7" s="178"/>
    </row>
    <row r="8" spans="1:11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</row>
    <row r="9" spans="1:11" ht="18.75" customHeight="1">
      <c r="A9" s="22">
        <v>1</v>
      </c>
      <c r="B9" s="22">
        <v>600</v>
      </c>
      <c r="C9" s="22">
        <v>60014</v>
      </c>
      <c r="D9" s="129" t="s">
        <v>174</v>
      </c>
      <c r="E9" s="69">
        <v>300000</v>
      </c>
      <c r="F9" s="67">
        <f>SUM(G9+H9+J9)</f>
        <v>300000</v>
      </c>
      <c r="G9" s="69">
        <v>300000</v>
      </c>
      <c r="H9" s="69"/>
      <c r="I9" s="130" t="s">
        <v>116</v>
      </c>
      <c r="J9" s="69"/>
      <c r="K9" s="18" t="s">
        <v>153</v>
      </c>
    </row>
    <row r="10" spans="1:11" ht="27" customHeight="1">
      <c r="A10" s="22">
        <v>2</v>
      </c>
      <c r="B10" s="22"/>
      <c r="C10" s="22">
        <v>60014</v>
      </c>
      <c r="D10" s="129" t="s">
        <v>173</v>
      </c>
      <c r="E10" s="69">
        <v>605000</v>
      </c>
      <c r="F10" s="67">
        <f aca="true" t="shared" si="0" ref="F10:F20">SUM(G10+H10+J10)</f>
        <v>605000</v>
      </c>
      <c r="G10" s="69">
        <v>605000</v>
      </c>
      <c r="H10" s="69"/>
      <c r="I10" s="68" t="s">
        <v>116</v>
      </c>
      <c r="J10" s="69"/>
      <c r="K10" s="18" t="s">
        <v>153</v>
      </c>
    </row>
    <row r="11" spans="1:11" ht="61.5" customHeight="1">
      <c r="A11" s="22">
        <v>3</v>
      </c>
      <c r="B11" s="22"/>
      <c r="C11" s="22">
        <v>60014</v>
      </c>
      <c r="D11" s="129" t="s">
        <v>211</v>
      </c>
      <c r="E11" s="69">
        <v>300000</v>
      </c>
      <c r="F11" s="67">
        <f t="shared" si="0"/>
        <v>300000</v>
      </c>
      <c r="G11" s="69">
        <v>300000</v>
      </c>
      <c r="H11" s="69"/>
      <c r="I11" s="68" t="s">
        <v>116</v>
      </c>
      <c r="J11" s="69"/>
      <c r="K11" s="18" t="s">
        <v>153</v>
      </c>
    </row>
    <row r="12" spans="1:11" ht="39.75" customHeight="1">
      <c r="A12" s="22">
        <v>4</v>
      </c>
      <c r="B12" s="22"/>
      <c r="C12" s="22">
        <v>60014</v>
      </c>
      <c r="D12" s="129" t="s">
        <v>159</v>
      </c>
      <c r="E12" s="69">
        <v>200000</v>
      </c>
      <c r="F12" s="67">
        <f t="shared" si="0"/>
        <v>200000</v>
      </c>
      <c r="G12" s="69">
        <v>200000</v>
      </c>
      <c r="H12" s="69"/>
      <c r="I12" s="68" t="s">
        <v>116</v>
      </c>
      <c r="J12" s="69"/>
      <c r="K12" s="18" t="s">
        <v>153</v>
      </c>
    </row>
    <row r="13" spans="1:11" ht="40.5" customHeight="1">
      <c r="A13" s="22">
        <v>5</v>
      </c>
      <c r="B13" s="22"/>
      <c r="C13" s="22">
        <v>60014</v>
      </c>
      <c r="D13" s="129" t="s">
        <v>212</v>
      </c>
      <c r="E13" s="69">
        <v>200000</v>
      </c>
      <c r="F13" s="67">
        <f t="shared" si="0"/>
        <v>200000</v>
      </c>
      <c r="G13" s="69">
        <v>200000</v>
      </c>
      <c r="H13" s="69"/>
      <c r="I13" s="68" t="s">
        <v>116</v>
      </c>
      <c r="J13" s="69"/>
      <c r="K13" s="18" t="s">
        <v>153</v>
      </c>
    </row>
    <row r="14" spans="1:11" ht="56.25" customHeight="1">
      <c r="A14" s="22">
        <v>6</v>
      </c>
      <c r="B14" s="22"/>
      <c r="C14" s="22">
        <v>60014</v>
      </c>
      <c r="D14" s="129" t="s">
        <v>222</v>
      </c>
      <c r="E14" s="69">
        <v>486698</v>
      </c>
      <c r="F14" s="69">
        <f>SUM(H14+J14+G14+301000)</f>
        <v>486698</v>
      </c>
      <c r="G14" s="69">
        <v>185698</v>
      </c>
      <c r="H14" s="69"/>
      <c r="I14" s="68" t="s">
        <v>213</v>
      </c>
      <c r="J14" s="69"/>
      <c r="K14" s="18" t="s">
        <v>153</v>
      </c>
    </row>
    <row r="15" spans="1:11" ht="39" customHeight="1">
      <c r="A15" s="22">
        <v>7</v>
      </c>
      <c r="B15" s="22"/>
      <c r="C15" s="22">
        <v>60014</v>
      </c>
      <c r="D15" s="129" t="s">
        <v>175</v>
      </c>
      <c r="E15" s="69">
        <v>500000</v>
      </c>
      <c r="F15" s="69">
        <f t="shared" si="0"/>
        <v>500000</v>
      </c>
      <c r="G15" s="69">
        <v>500000</v>
      </c>
      <c r="H15" s="69"/>
      <c r="I15" s="68" t="s">
        <v>116</v>
      </c>
      <c r="J15" s="69"/>
      <c r="K15" s="18" t="s">
        <v>153</v>
      </c>
    </row>
    <row r="16" spans="1:11" ht="39" customHeight="1">
      <c r="A16" s="22">
        <v>8</v>
      </c>
      <c r="B16" s="22">
        <v>700</v>
      </c>
      <c r="C16" s="22">
        <v>70005</v>
      </c>
      <c r="D16" s="129" t="s">
        <v>243</v>
      </c>
      <c r="E16" s="69">
        <v>100000</v>
      </c>
      <c r="F16" s="69">
        <v>100000</v>
      </c>
      <c r="G16" s="69">
        <v>100000</v>
      </c>
      <c r="H16" s="69"/>
      <c r="I16" s="68" t="s">
        <v>116</v>
      </c>
      <c r="J16" s="69"/>
      <c r="K16" s="18" t="s">
        <v>153</v>
      </c>
    </row>
    <row r="17" spans="1:11" ht="18" customHeight="1">
      <c r="A17" s="22">
        <v>9</v>
      </c>
      <c r="B17" s="22">
        <v>710</v>
      </c>
      <c r="C17" s="22">
        <v>71015</v>
      </c>
      <c r="D17" s="129" t="s">
        <v>160</v>
      </c>
      <c r="E17" s="69">
        <v>12000</v>
      </c>
      <c r="F17" s="69">
        <f t="shared" si="0"/>
        <v>12000</v>
      </c>
      <c r="G17" s="69">
        <v>12000</v>
      </c>
      <c r="H17" s="69"/>
      <c r="I17" s="68" t="s">
        <v>116</v>
      </c>
      <c r="J17" s="69"/>
      <c r="K17" s="18" t="s">
        <v>191</v>
      </c>
    </row>
    <row r="18" spans="1:11" ht="18" customHeight="1">
      <c r="A18" s="22">
        <v>10</v>
      </c>
      <c r="B18" s="20">
        <v>750</v>
      </c>
      <c r="C18" s="20">
        <v>75020</v>
      </c>
      <c r="D18" s="136" t="s">
        <v>160</v>
      </c>
      <c r="E18" s="67">
        <v>200000</v>
      </c>
      <c r="F18" s="69">
        <f t="shared" si="0"/>
        <v>200000</v>
      </c>
      <c r="G18" s="69">
        <v>200000</v>
      </c>
      <c r="H18" s="18"/>
      <c r="I18" s="131" t="s">
        <v>116</v>
      </c>
      <c r="J18" s="18"/>
      <c r="K18" s="18" t="s">
        <v>153</v>
      </c>
    </row>
    <row r="19" spans="1:11" ht="51" customHeight="1">
      <c r="A19" s="22">
        <v>11</v>
      </c>
      <c r="B19" s="20"/>
      <c r="C19" s="20">
        <v>75020</v>
      </c>
      <c r="D19" s="136" t="s">
        <v>193</v>
      </c>
      <c r="E19" s="67">
        <v>140000</v>
      </c>
      <c r="F19" s="69">
        <f t="shared" si="0"/>
        <v>140000</v>
      </c>
      <c r="G19" s="67">
        <v>140000</v>
      </c>
      <c r="H19" s="18">
        <v>0</v>
      </c>
      <c r="I19" s="66" t="s">
        <v>116</v>
      </c>
      <c r="J19" s="18"/>
      <c r="K19" s="18" t="s">
        <v>153</v>
      </c>
    </row>
    <row r="20" spans="1:11" ht="58.5" customHeight="1">
      <c r="A20" s="22">
        <v>12</v>
      </c>
      <c r="B20" s="20"/>
      <c r="C20" s="20">
        <v>75020</v>
      </c>
      <c r="D20" s="136" t="s">
        <v>223</v>
      </c>
      <c r="E20" s="67">
        <v>120000</v>
      </c>
      <c r="F20" s="69">
        <f t="shared" si="0"/>
        <v>120000</v>
      </c>
      <c r="G20" s="67">
        <v>120000</v>
      </c>
      <c r="H20" s="18">
        <v>0</v>
      </c>
      <c r="I20" s="66" t="s">
        <v>116</v>
      </c>
      <c r="J20" s="18"/>
      <c r="K20" s="18" t="s">
        <v>153</v>
      </c>
    </row>
    <row r="21" spans="1:11" ht="21.75" customHeight="1">
      <c r="A21" s="156"/>
      <c r="B21" s="157"/>
      <c r="C21" s="157"/>
      <c r="D21" s="158"/>
      <c r="E21" s="159"/>
      <c r="F21" s="160"/>
      <c r="G21" s="159"/>
      <c r="H21" s="161"/>
      <c r="I21" s="162"/>
      <c r="J21" s="161"/>
      <c r="K21" s="161"/>
    </row>
    <row r="22" spans="1:11" ht="15.75" customHeight="1">
      <c r="A22" s="175" t="s">
        <v>53</v>
      </c>
      <c r="B22" s="175" t="s">
        <v>2</v>
      </c>
      <c r="C22" s="175" t="s">
        <v>34</v>
      </c>
      <c r="D22" s="171" t="s">
        <v>117</v>
      </c>
      <c r="E22" s="164" t="s">
        <v>113</v>
      </c>
      <c r="F22" s="179" t="s">
        <v>66</v>
      </c>
      <c r="G22" s="180"/>
      <c r="H22" s="180"/>
      <c r="I22" s="180"/>
      <c r="J22" s="180"/>
      <c r="K22" s="164" t="s">
        <v>114</v>
      </c>
    </row>
    <row r="23" spans="1:11" ht="20.25" customHeight="1">
      <c r="A23" s="176"/>
      <c r="B23" s="176"/>
      <c r="C23" s="176"/>
      <c r="D23" s="172"/>
      <c r="E23" s="177"/>
      <c r="F23" s="164" t="s">
        <v>207</v>
      </c>
      <c r="G23" s="179" t="s">
        <v>130</v>
      </c>
      <c r="H23" s="180"/>
      <c r="I23" s="180"/>
      <c r="J23" s="180"/>
      <c r="K23" s="177"/>
    </row>
    <row r="24" spans="1:11" ht="34.5" customHeight="1">
      <c r="A24" s="176"/>
      <c r="B24" s="176"/>
      <c r="C24" s="176"/>
      <c r="D24" s="172"/>
      <c r="E24" s="177"/>
      <c r="F24" s="177"/>
      <c r="G24" s="164" t="s">
        <v>115</v>
      </c>
      <c r="H24" s="164" t="s">
        <v>100</v>
      </c>
      <c r="I24" s="164" t="s">
        <v>118</v>
      </c>
      <c r="J24" s="164" t="s">
        <v>101</v>
      </c>
      <c r="K24" s="177"/>
    </row>
    <row r="25" spans="1:11" ht="30.75" customHeight="1">
      <c r="A25" s="176"/>
      <c r="B25" s="176"/>
      <c r="C25" s="176"/>
      <c r="D25" s="172"/>
      <c r="E25" s="177"/>
      <c r="F25" s="177"/>
      <c r="G25" s="177"/>
      <c r="H25" s="177"/>
      <c r="I25" s="177"/>
      <c r="J25" s="177"/>
      <c r="K25" s="177"/>
    </row>
    <row r="26" spans="1:11" ht="9.75" customHeight="1">
      <c r="A26" s="163"/>
      <c r="B26" s="163"/>
      <c r="C26" s="163"/>
      <c r="D26" s="173"/>
      <c r="E26" s="178"/>
      <c r="F26" s="178"/>
      <c r="G26" s="178"/>
      <c r="H26" s="178"/>
      <c r="I26" s="178"/>
      <c r="J26" s="178"/>
      <c r="K26" s="178"/>
    </row>
    <row r="27" spans="1:11" ht="6.75" customHeight="1">
      <c r="A27" s="17">
        <v>1</v>
      </c>
      <c r="B27" s="17">
        <v>2</v>
      </c>
      <c r="C27" s="17">
        <v>3</v>
      </c>
      <c r="D27" s="17">
        <v>4</v>
      </c>
      <c r="E27" s="17">
        <v>5</v>
      </c>
      <c r="F27" s="17">
        <v>6</v>
      </c>
      <c r="G27" s="17">
        <v>7</v>
      </c>
      <c r="H27" s="17">
        <v>8</v>
      </c>
      <c r="I27" s="17">
        <v>9</v>
      </c>
      <c r="J27" s="17">
        <v>10</v>
      </c>
      <c r="K27" s="17">
        <v>11</v>
      </c>
    </row>
    <row r="28" spans="1:11" ht="48" customHeight="1">
      <c r="A28" s="53">
        <v>13</v>
      </c>
      <c r="B28" s="53">
        <v>750</v>
      </c>
      <c r="C28" s="53">
        <v>75020</v>
      </c>
      <c r="D28" s="140" t="s">
        <v>233</v>
      </c>
      <c r="E28" s="135">
        <v>100000</v>
      </c>
      <c r="F28" s="135">
        <f aca="true" t="shared" si="1" ref="F28:F37">SUM(G28+H28+J28)</f>
        <v>100000</v>
      </c>
      <c r="G28" s="135">
        <v>100000</v>
      </c>
      <c r="H28" s="135"/>
      <c r="I28" s="66" t="s">
        <v>116</v>
      </c>
      <c r="J28" s="135"/>
      <c r="K28" s="142" t="s">
        <v>153</v>
      </c>
    </row>
    <row r="29" spans="1:11" ht="48.75" customHeight="1">
      <c r="A29" s="22">
        <v>14</v>
      </c>
      <c r="B29" s="22">
        <v>754</v>
      </c>
      <c r="C29" s="22">
        <v>75411</v>
      </c>
      <c r="D29" s="129" t="s">
        <v>214</v>
      </c>
      <c r="E29" s="80">
        <v>338224</v>
      </c>
      <c r="F29" s="80">
        <f t="shared" si="1"/>
        <v>338224</v>
      </c>
      <c r="G29" s="80">
        <v>38224</v>
      </c>
      <c r="H29" s="80">
        <v>300000</v>
      </c>
      <c r="I29" s="66" t="s">
        <v>116</v>
      </c>
      <c r="J29" s="22"/>
      <c r="K29" s="22" t="s">
        <v>215</v>
      </c>
    </row>
    <row r="30" spans="1:11" ht="33.75" customHeight="1">
      <c r="A30" s="22">
        <v>15</v>
      </c>
      <c r="B30" s="20"/>
      <c r="C30" s="20">
        <v>75495</v>
      </c>
      <c r="D30" s="136" t="s">
        <v>192</v>
      </c>
      <c r="E30" s="67">
        <v>100000</v>
      </c>
      <c r="F30" s="80">
        <f t="shared" si="1"/>
        <v>100000</v>
      </c>
      <c r="G30" s="67">
        <v>100000</v>
      </c>
      <c r="H30" s="18"/>
      <c r="I30" s="66" t="s">
        <v>116</v>
      </c>
      <c r="J30" s="18"/>
      <c r="K30" s="18" t="s">
        <v>153</v>
      </c>
    </row>
    <row r="31" spans="1:11" ht="33.75" customHeight="1">
      <c r="A31" s="22">
        <v>16</v>
      </c>
      <c r="B31" s="20"/>
      <c r="C31" s="20">
        <v>75495</v>
      </c>
      <c r="D31" s="136" t="s">
        <v>216</v>
      </c>
      <c r="E31" s="67">
        <v>6800</v>
      </c>
      <c r="F31" s="80">
        <f t="shared" si="1"/>
        <v>6800</v>
      </c>
      <c r="G31" s="67">
        <v>6800</v>
      </c>
      <c r="H31" s="18"/>
      <c r="I31" s="66"/>
      <c r="J31" s="18"/>
      <c r="K31" s="18" t="s">
        <v>153</v>
      </c>
    </row>
    <row r="32" spans="1:11" ht="39.75" customHeight="1">
      <c r="A32" s="22">
        <v>17</v>
      </c>
      <c r="B32" s="20">
        <v>801</v>
      </c>
      <c r="C32" s="20">
        <v>80130</v>
      </c>
      <c r="D32" s="137" t="s">
        <v>154</v>
      </c>
      <c r="E32" s="67">
        <v>170000</v>
      </c>
      <c r="F32" s="80">
        <f t="shared" si="1"/>
        <v>170000</v>
      </c>
      <c r="G32" s="67">
        <v>170000</v>
      </c>
      <c r="H32" s="18"/>
      <c r="I32" s="66" t="s">
        <v>116</v>
      </c>
      <c r="J32" s="18"/>
      <c r="K32" s="18" t="s">
        <v>153</v>
      </c>
    </row>
    <row r="33" spans="1:11" ht="48.75" customHeight="1">
      <c r="A33" s="22">
        <v>18</v>
      </c>
      <c r="B33" s="20"/>
      <c r="C33" s="20">
        <v>80130</v>
      </c>
      <c r="D33" s="136" t="s">
        <v>204</v>
      </c>
      <c r="E33" s="67">
        <v>100000</v>
      </c>
      <c r="F33" s="80">
        <f t="shared" si="1"/>
        <v>100000</v>
      </c>
      <c r="G33" s="67">
        <v>100000</v>
      </c>
      <c r="H33" s="18">
        <v>0</v>
      </c>
      <c r="I33" s="66" t="s">
        <v>116</v>
      </c>
      <c r="J33" s="18"/>
      <c r="K33" s="18" t="s">
        <v>153</v>
      </c>
    </row>
    <row r="34" spans="1:11" ht="35.25" customHeight="1">
      <c r="A34" s="22">
        <v>19</v>
      </c>
      <c r="B34" s="20"/>
      <c r="C34" s="20">
        <v>80130</v>
      </c>
      <c r="D34" s="136" t="s">
        <v>224</v>
      </c>
      <c r="E34" s="67">
        <v>454312</v>
      </c>
      <c r="F34" s="67">
        <f>SUM(G34+336232+J34+H34)</f>
        <v>454312</v>
      </c>
      <c r="G34" s="67">
        <v>118080</v>
      </c>
      <c r="H34" s="18"/>
      <c r="I34" s="66" t="s">
        <v>205</v>
      </c>
      <c r="J34" s="18"/>
      <c r="K34" s="18" t="s">
        <v>153</v>
      </c>
    </row>
    <row r="35" spans="1:11" ht="37.5" customHeight="1">
      <c r="A35" s="22">
        <v>20</v>
      </c>
      <c r="B35" s="20"/>
      <c r="C35" s="20">
        <v>80130</v>
      </c>
      <c r="D35" s="136" t="s">
        <v>229</v>
      </c>
      <c r="E35" s="67">
        <v>190000</v>
      </c>
      <c r="F35" s="67">
        <v>190000</v>
      </c>
      <c r="G35" s="67">
        <v>190000</v>
      </c>
      <c r="H35" s="18"/>
      <c r="I35" s="66" t="s">
        <v>162</v>
      </c>
      <c r="J35" s="18"/>
      <c r="K35" s="18" t="s">
        <v>153</v>
      </c>
    </row>
    <row r="36" spans="1:11" ht="48.75" customHeight="1">
      <c r="A36" s="22">
        <v>21</v>
      </c>
      <c r="B36" s="20">
        <v>851</v>
      </c>
      <c r="C36" s="20">
        <v>85111</v>
      </c>
      <c r="D36" s="136" t="s">
        <v>161</v>
      </c>
      <c r="E36" s="67">
        <v>3067000</v>
      </c>
      <c r="F36" s="67">
        <f t="shared" si="1"/>
        <v>3067000</v>
      </c>
      <c r="G36" s="67">
        <v>477283</v>
      </c>
      <c r="H36" s="67">
        <v>289467</v>
      </c>
      <c r="I36" s="66" t="s">
        <v>162</v>
      </c>
      <c r="J36" s="67">
        <v>2300250</v>
      </c>
      <c r="K36" s="18" t="s">
        <v>153</v>
      </c>
    </row>
    <row r="37" spans="1:11" ht="40.5" customHeight="1">
      <c r="A37" s="22">
        <v>22</v>
      </c>
      <c r="B37" s="20"/>
      <c r="C37" s="20">
        <v>85111</v>
      </c>
      <c r="D37" s="136" t="s">
        <v>155</v>
      </c>
      <c r="E37" s="67">
        <v>606000</v>
      </c>
      <c r="F37" s="67">
        <f t="shared" si="1"/>
        <v>606000</v>
      </c>
      <c r="G37" s="67">
        <v>151500</v>
      </c>
      <c r="H37" s="67"/>
      <c r="I37" s="66" t="s">
        <v>116</v>
      </c>
      <c r="J37" s="67">
        <v>454500</v>
      </c>
      <c r="K37" s="18" t="s">
        <v>153</v>
      </c>
    </row>
    <row r="38" spans="1:12" ht="12.75">
      <c r="A38" s="133"/>
      <c r="B38" s="2"/>
      <c r="C38" s="2"/>
      <c r="D38" s="134"/>
      <c r="E38" s="122"/>
      <c r="F38" s="124"/>
      <c r="G38" s="124"/>
      <c r="H38" s="124"/>
      <c r="I38" s="123"/>
      <c r="J38" s="124"/>
      <c r="K38" s="3"/>
      <c r="L38" s="3"/>
    </row>
    <row r="39" spans="1:11" ht="18" customHeight="1">
      <c r="A39" s="175" t="s">
        <v>53</v>
      </c>
      <c r="B39" s="175" t="s">
        <v>2</v>
      </c>
      <c r="C39" s="175" t="s">
        <v>34</v>
      </c>
      <c r="D39" s="171" t="s">
        <v>117</v>
      </c>
      <c r="E39" s="164" t="s">
        <v>113</v>
      </c>
      <c r="F39" s="179" t="s">
        <v>66</v>
      </c>
      <c r="G39" s="180"/>
      <c r="H39" s="180"/>
      <c r="I39" s="180"/>
      <c r="J39" s="180"/>
      <c r="K39" s="164" t="s">
        <v>114</v>
      </c>
    </row>
    <row r="40" spans="1:11" ht="14.25" customHeight="1">
      <c r="A40" s="176"/>
      <c r="B40" s="176"/>
      <c r="C40" s="176"/>
      <c r="D40" s="172"/>
      <c r="E40" s="177"/>
      <c r="F40" s="164" t="s">
        <v>129</v>
      </c>
      <c r="G40" s="179" t="s">
        <v>130</v>
      </c>
      <c r="H40" s="180"/>
      <c r="I40" s="180"/>
      <c r="J40" s="180"/>
      <c r="K40" s="177"/>
    </row>
    <row r="41" spans="1:11" ht="6" customHeight="1">
      <c r="A41" s="176"/>
      <c r="B41" s="176"/>
      <c r="C41" s="176"/>
      <c r="D41" s="172"/>
      <c r="E41" s="177"/>
      <c r="F41" s="177"/>
      <c r="G41" s="164" t="s">
        <v>115</v>
      </c>
      <c r="H41" s="164" t="s">
        <v>100</v>
      </c>
      <c r="I41" s="164" t="s">
        <v>118</v>
      </c>
      <c r="J41" s="164" t="s">
        <v>101</v>
      </c>
      <c r="K41" s="177"/>
    </row>
    <row r="42" spans="1:11" ht="39.75" customHeight="1">
      <c r="A42" s="176"/>
      <c r="B42" s="176"/>
      <c r="C42" s="176"/>
      <c r="D42" s="172"/>
      <c r="E42" s="177"/>
      <c r="F42" s="177"/>
      <c r="G42" s="177"/>
      <c r="H42" s="177"/>
      <c r="I42" s="177"/>
      <c r="J42" s="177"/>
      <c r="K42" s="177"/>
    </row>
    <row r="43" spans="1:11" ht="32.25" customHeight="1">
      <c r="A43" s="163"/>
      <c r="B43" s="163"/>
      <c r="C43" s="163"/>
      <c r="D43" s="173"/>
      <c r="E43" s="178"/>
      <c r="F43" s="178"/>
      <c r="G43" s="178"/>
      <c r="H43" s="178"/>
      <c r="I43" s="178"/>
      <c r="J43" s="178"/>
      <c r="K43" s="178"/>
    </row>
    <row r="44" spans="1:11" ht="10.5" customHeight="1">
      <c r="A44" s="17">
        <v>1</v>
      </c>
      <c r="B44" s="17">
        <v>2</v>
      </c>
      <c r="C44" s="17">
        <v>3</v>
      </c>
      <c r="D44" s="17">
        <v>4</v>
      </c>
      <c r="E44" s="17">
        <v>5</v>
      </c>
      <c r="F44" s="17">
        <v>6</v>
      </c>
      <c r="G44" s="17">
        <v>7</v>
      </c>
      <c r="H44" s="17">
        <v>8</v>
      </c>
      <c r="I44" s="17">
        <v>9</v>
      </c>
      <c r="J44" s="17">
        <v>10</v>
      </c>
      <c r="K44" s="17">
        <v>11</v>
      </c>
    </row>
    <row r="45" spans="1:11" ht="57.75" customHeight="1">
      <c r="A45" s="53">
        <v>23</v>
      </c>
      <c r="B45" s="53"/>
      <c r="C45" s="53">
        <v>85111</v>
      </c>
      <c r="D45" s="144" t="s">
        <v>235</v>
      </c>
      <c r="E45" s="135">
        <v>360000</v>
      </c>
      <c r="F45" s="135">
        <v>360000</v>
      </c>
      <c r="G45" s="135">
        <v>360000</v>
      </c>
      <c r="H45" s="53"/>
      <c r="I45" s="53"/>
      <c r="J45" s="53"/>
      <c r="K45" s="53" t="s">
        <v>236</v>
      </c>
    </row>
    <row r="46" spans="1:11" ht="65.25" customHeight="1">
      <c r="A46" s="22">
        <v>24</v>
      </c>
      <c r="B46" s="20"/>
      <c r="C46" s="20">
        <v>85111</v>
      </c>
      <c r="D46" s="139" t="s">
        <v>206</v>
      </c>
      <c r="E46" s="67">
        <v>500000</v>
      </c>
      <c r="F46" s="67">
        <f>SUM(G46+H46+J46)</f>
        <v>500000</v>
      </c>
      <c r="G46" s="67">
        <v>500000</v>
      </c>
      <c r="H46" s="67"/>
      <c r="I46" s="66" t="s">
        <v>116</v>
      </c>
      <c r="J46" s="67"/>
      <c r="K46" s="18" t="s">
        <v>153</v>
      </c>
    </row>
    <row r="47" spans="1:11" ht="78" customHeight="1">
      <c r="A47" s="22">
        <v>25</v>
      </c>
      <c r="B47" s="20"/>
      <c r="C47" s="20">
        <v>85111</v>
      </c>
      <c r="D47" s="78" t="s">
        <v>225</v>
      </c>
      <c r="E47" s="67">
        <v>714894</v>
      </c>
      <c r="F47" s="67">
        <f>SUM(H47+G47+500000+J47)</f>
        <v>714894</v>
      </c>
      <c r="G47" s="18">
        <v>214894</v>
      </c>
      <c r="H47" s="18"/>
      <c r="I47" s="66" t="s">
        <v>156</v>
      </c>
      <c r="J47" s="67"/>
      <c r="K47" s="18" t="s">
        <v>153</v>
      </c>
    </row>
    <row r="48" spans="1:11" ht="49.5" customHeight="1">
      <c r="A48" s="22">
        <v>26</v>
      </c>
      <c r="B48" s="20">
        <v>852</v>
      </c>
      <c r="C48" s="20">
        <v>85201</v>
      </c>
      <c r="D48" s="78" t="s">
        <v>228</v>
      </c>
      <c r="E48" s="67">
        <v>75000</v>
      </c>
      <c r="F48" s="67">
        <v>75000</v>
      </c>
      <c r="G48" s="18">
        <v>75000</v>
      </c>
      <c r="H48" s="18"/>
      <c r="I48" s="66" t="s">
        <v>116</v>
      </c>
      <c r="J48" s="67"/>
      <c r="K48" s="18" t="s">
        <v>153</v>
      </c>
    </row>
    <row r="49" spans="1:11" ht="51.75" customHeight="1">
      <c r="A49" s="53">
        <v>27</v>
      </c>
      <c r="B49" s="53">
        <v>852</v>
      </c>
      <c r="C49" s="53">
        <v>85201</v>
      </c>
      <c r="D49" s="143" t="s">
        <v>234</v>
      </c>
      <c r="E49" s="64">
        <v>7500</v>
      </c>
      <c r="F49" s="64">
        <v>7500</v>
      </c>
      <c r="G49" s="142">
        <v>7500</v>
      </c>
      <c r="H49" s="142"/>
      <c r="I49" s="65" t="s">
        <v>116</v>
      </c>
      <c r="J49" s="64"/>
      <c r="K49" s="65" t="s">
        <v>237</v>
      </c>
    </row>
    <row r="50" spans="1:11" ht="47.25" customHeight="1">
      <c r="A50" s="22">
        <v>28</v>
      </c>
      <c r="B50" s="20">
        <v>852</v>
      </c>
      <c r="C50" s="20">
        <v>85201</v>
      </c>
      <c r="D50" s="78" t="s">
        <v>217</v>
      </c>
      <c r="E50" s="67">
        <v>348448</v>
      </c>
      <c r="F50" s="67">
        <f>SUM(G50+H50+J50)</f>
        <v>348448</v>
      </c>
      <c r="G50" s="67">
        <f>102734+74484</f>
        <v>177218</v>
      </c>
      <c r="H50" s="67">
        <v>171230</v>
      </c>
      <c r="I50" s="66" t="s">
        <v>116</v>
      </c>
      <c r="J50" s="67"/>
      <c r="K50" s="18" t="s">
        <v>153</v>
      </c>
    </row>
    <row r="51" spans="1:11" ht="40.5" customHeight="1">
      <c r="A51" s="22">
        <v>29</v>
      </c>
      <c r="B51" s="20">
        <v>921</v>
      </c>
      <c r="C51" s="20">
        <v>92120</v>
      </c>
      <c r="D51" s="78" t="s">
        <v>218</v>
      </c>
      <c r="E51" s="67">
        <v>40000</v>
      </c>
      <c r="F51" s="67">
        <f>SUM(G51+H51+J51)</f>
        <v>40000</v>
      </c>
      <c r="G51" s="67">
        <v>40000</v>
      </c>
      <c r="H51" s="67"/>
      <c r="I51" s="66" t="s">
        <v>116</v>
      </c>
      <c r="J51" s="67"/>
      <c r="K51" s="18" t="s">
        <v>153</v>
      </c>
    </row>
    <row r="52" spans="1:11" ht="22.5" customHeight="1">
      <c r="A52" s="181" t="s">
        <v>112</v>
      </c>
      <c r="B52" s="181"/>
      <c r="C52" s="181"/>
      <c r="D52" s="181"/>
      <c r="E52" s="64">
        <f>SUM(E9+E10+E11+E12+E13+E14+E15+E16+E17+E18+E19+E20+E28+E29+E30+E31+E32+E33+E34+E35+E36+E37++E45+E46+E47+E48+E49+E50+E51)</f>
        <v>10341876</v>
      </c>
      <c r="F52" s="64">
        <f>SUM(F9+F10+F11+F12+F13+F14+F15+F16+F17+F18+F19+F20+F28+F29+F30+F31+F32+F33+F34+F35+F36+F37++F45+F46+F47+F48+F49+F50+F51)</f>
        <v>10341876</v>
      </c>
      <c r="G52" s="64">
        <f>SUM(G9+G10+G11+G12+G13+G14+G15+G16+G17+G18+G19+G20+G28+G29+G30+G31+G32+G33+G34+G35+G36+G37++G45+G46+G47+G48+G49+G50+G51)</f>
        <v>5689197</v>
      </c>
      <c r="H52" s="64">
        <f>SUM(H9+H10+H11+H12+H13+H14+H15+H16+H17+H18+H19+H20+H28+H29+H30+H31+H32+H33+H34+H35+H36+H37++H45+H46+H47+H48+H49+H50+H51)</f>
        <v>760697</v>
      </c>
      <c r="I52" s="64">
        <v>1137232</v>
      </c>
      <c r="J52" s="64">
        <f>SUM(J9+J10+J11+J12+J13+J14+J15+J17+J18+J19+J20+J28+J29+J30+J31+J32+J33+J34+J35+J36+J37++J45+J46+J47+J48+J49+J50+J51)</f>
        <v>2754750</v>
      </c>
      <c r="K52" s="53" t="s">
        <v>41</v>
      </c>
    </row>
    <row r="53" spans="1:2" ht="11.25" customHeight="1">
      <c r="A53" s="132" t="s">
        <v>62</v>
      </c>
      <c r="B53" s="132"/>
    </row>
    <row r="54" spans="1:2" ht="9" customHeight="1">
      <c r="A54" s="132" t="s">
        <v>59</v>
      </c>
      <c r="B54" s="132"/>
    </row>
    <row r="55" spans="1:2" ht="10.5" customHeight="1">
      <c r="A55" s="132" t="s">
        <v>60</v>
      </c>
      <c r="B55" s="132"/>
    </row>
    <row r="56" spans="1:2" ht="10.5" customHeight="1">
      <c r="A56" s="132" t="s">
        <v>61</v>
      </c>
      <c r="B56" s="132"/>
    </row>
    <row r="57" ht="12.75">
      <c r="A57" s="59"/>
    </row>
    <row r="58" ht="12.75">
      <c r="A58" s="59"/>
    </row>
  </sheetData>
  <mergeCells count="41">
    <mergeCell ref="A52:D52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  <mergeCell ref="G5:G7"/>
    <mergeCell ref="H5:H7"/>
    <mergeCell ref="I5:I7"/>
    <mergeCell ref="J5:J7"/>
    <mergeCell ref="A22:A26"/>
    <mergeCell ref="B22:B26"/>
    <mergeCell ref="C22:C26"/>
    <mergeCell ref="D22:D26"/>
    <mergeCell ref="E22:E26"/>
    <mergeCell ref="F22:J22"/>
    <mergeCell ref="K22:K26"/>
    <mergeCell ref="F23:F26"/>
    <mergeCell ref="G23:J23"/>
    <mergeCell ref="G24:G26"/>
    <mergeCell ref="H24:H26"/>
    <mergeCell ref="I24:I26"/>
    <mergeCell ref="J24:J26"/>
    <mergeCell ref="A39:A43"/>
    <mergeCell ref="B39:B43"/>
    <mergeCell ref="C39:C43"/>
    <mergeCell ref="D39:D43"/>
    <mergeCell ref="E39:E43"/>
    <mergeCell ref="F39:J39"/>
    <mergeCell ref="K39:K43"/>
    <mergeCell ref="F40:F43"/>
    <mergeCell ref="G40:J40"/>
    <mergeCell ref="G41:G43"/>
    <mergeCell ref="H41:H43"/>
    <mergeCell ref="I41:I43"/>
    <mergeCell ref="J41:J43"/>
  </mergeCells>
  <printOptions horizontalCentered="1"/>
  <pageMargins left="0" right="0" top="0.3937007874015748" bottom="0.3937007874015748" header="0.15748031496062992" footer="0.5118110236220472"/>
  <pageSetup horizontalDpi="600" verticalDpi="600" orientation="landscape" paperSize="9" scale="85" r:id="rId1"/>
  <headerFooter alignWithMargins="0">
    <oddHeader xml:space="preserve">&amp;R&amp;9Załącznik nr 2 
do uchwały Rady Powiatu nr VII-45/07  
z dnia 17.04.2007 r.  </oddHeader>
  </headerFooter>
  <rowBreaks count="2" manualBreakCount="2">
    <brk id="21" max="255" man="1"/>
    <brk id="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L52" sqref="L52"/>
    </sheetView>
  </sheetViews>
  <sheetFormatPr defaultColWidth="9.00390625" defaultRowHeight="12.75"/>
  <cols>
    <col min="1" max="1" width="3.625" style="11" bestFit="1" customWidth="1"/>
    <col min="2" max="2" width="22.75390625" style="11" customWidth="1"/>
    <col min="3" max="4" width="13.00390625" style="11" customWidth="1"/>
    <col min="5" max="5" width="12.00390625" style="11" customWidth="1"/>
    <col min="6" max="6" width="9.125" style="11" customWidth="1"/>
    <col min="7" max="7" width="8.75390625" style="11" customWidth="1"/>
    <col min="8" max="8" width="9.625" style="11" customWidth="1"/>
    <col min="9" max="9" width="8.75390625" style="11" customWidth="1"/>
    <col min="10" max="11" width="7.75390625" style="11" customWidth="1"/>
    <col min="12" max="12" width="9.75390625" style="11" customWidth="1"/>
    <col min="13" max="13" width="11.75390625" style="11" customWidth="1"/>
    <col min="14" max="14" width="12.375" style="11" customWidth="1"/>
    <col min="15" max="15" width="8.25390625" style="11" customWidth="1"/>
    <col min="16" max="16" width="5.375" style="11" customWidth="1"/>
    <col min="17" max="17" width="8.00390625" style="11" customWidth="1"/>
    <col min="18" max="16384" width="10.25390625" style="11" customWidth="1"/>
  </cols>
  <sheetData>
    <row r="1" spans="1:17" ht="12.75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17" ht="11.25">
      <c r="A3" s="183" t="s">
        <v>53</v>
      </c>
      <c r="B3" s="183" t="s">
        <v>68</v>
      </c>
      <c r="C3" s="182" t="s">
        <v>69</v>
      </c>
      <c r="D3" s="182" t="s">
        <v>131</v>
      </c>
      <c r="E3" s="182" t="s">
        <v>108</v>
      </c>
      <c r="F3" s="183" t="s">
        <v>5</v>
      </c>
      <c r="G3" s="183"/>
      <c r="H3" s="183" t="s">
        <v>66</v>
      </c>
      <c r="I3" s="183"/>
      <c r="J3" s="183"/>
      <c r="K3" s="183"/>
      <c r="L3" s="183"/>
      <c r="M3" s="183"/>
      <c r="N3" s="183"/>
      <c r="O3" s="183"/>
      <c r="P3" s="183"/>
      <c r="Q3" s="183"/>
    </row>
    <row r="4" spans="1:17" ht="11.25">
      <c r="A4" s="183"/>
      <c r="B4" s="183"/>
      <c r="C4" s="182"/>
      <c r="D4" s="182"/>
      <c r="E4" s="182"/>
      <c r="F4" s="182" t="s">
        <v>105</v>
      </c>
      <c r="G4" s="182" t="s">
        <v>106</v>
      </c>
      <c r="H4" s="183" t="s">
        <v>63</v>
      </c>
      <c r="I4" s="183"/>
      <c r="J4" s="183"/>
      <c r="K4" s="183"/>
      <c r="L4" s="183"/>
      <c r="M4" s="183"/>
      <c r="N4" s="183"/>
      <c r="O4" s="183"/>
      <c r="P4" s="183"/>
      <c r="Q4" s="183"/>
    </row>
    <row r="5" spans="1:17" ht="11.25">
      <c r="A5" s="183"/>
      <c r="B5" s="183"/>
      <c r="C5" s="182"/>
      <c r="D5" s="182"/>
      <c r="E5" s="182"/>
      <c r="F5" s="182"/>
      <c r="G5" s="182"/>
      <c r="H5" s="182" t="s">
        <v>71</v>
      </c>
      <c r="I5" s="183" t="s">
        <v>72</v>
      </c>
      <c r="J5" s="183"/>
      <c r="K5" s="183"/>
      <c r="L5" s="183"/>
      <c r="M5" s="183"/>
      <c r="N5" s="183"/>
      <c r="O5" s="183"/>
      <c r="P5" s="183"/>
      <c r="Q5" s="183"/>
    </row>
    <row r="6" spans="1:17" ht="14.25" customHeight="1">
      <c r="A6" s="183"/>
      <c r="B6" s="183"/>
      <c r="C6" s="182"/>
      <c r="D6" s="182"/>
      <c r="E6" s="182"/>
      <c r="F6" s="182"/>
      <c r="G6" s="182"/>
      <c r="H6" s="182"/>
      <c r="I6" s="183" t="s">
        <v>73</v>
      </c>
      <c r="J6" s="183"/>
      <c r="K6" s="183"/>
      <c r="L6" s="183"/>
      <c r="M6" s="183" t="s">
        <v>70</v>
      </c>
      <c r="N6" s="183"/>
      <c r="O6" s="183"/>
      <c r="P6" s="183"/>
      <c r="Q6" s="183"/>
    </row>
    <row r="7" spans="1:17" ht="12.75" customHeight="1">
      <c r="A7" s="183"/>
      <c r="B7" s="183"/>
      <c r="C7" s="182"/>
      <c r="D7" s="182"/>
      <c r="E7" s="182"/>
      <c r="F7" s="182"/>
      <c r="G7" s="182"/>
      <c r="H7" s="182"/>
      <c r="I7" s="182" t="s">
        <v>74</v>
      </c>
      <c r="J7" s="183" t="s">
        <v>75</v>
      </c>
      <c r="K7" s="183"/>
      <c r="L7" s="183"/>
      <c r="M7" s="182" t="s">
        <v>76</v>
      </c>
      <c r="N7" s="182" t="s">
        <v>75</v>
      </c>
      <c r="O7" s="182"/>
      <c r="P7" s="182"/>
      <c r="Q7" s="182"/>
    </row>
    <row r="8" spans="1:17" ht="48" customHeight="1">
      <c r="A8" s="183"/>
      <c r="B8" s="183"/>
      <c r="C8" s="182"/>
      <c r="D8" s="182"/>
      <c r="E8" s="182"/>
      <c r="F8" s="182"/>
      <c r="G8" s="182"/>
      <c r="H8" s="182"/>
      <c r="I8" s="182"/>
      <c r="J8" s="42" t="s">
        <v>107</v>
      </c>
      <c r="K8" s="42" t="s">
        <v>77</v>
      </c>
      <c r="L8" s="42" t="s">
        <v>78</v>
      </c>
      <c r="M8" s="182"/>
      <c r="N8" s="42" t="s">
        <v>79</v>
      </c>
      <c r="O8" s="42" t="s">
        <v>107</v>
      </c>
      <c r="P8" s="42" t="s">
        <v>77</v>
      </c>
      <c r="Q8" s="42" t="s">
        <v>80</v>
      </c>
    </row>
    <row r="9" spans="1:17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</row>
    <row r="10" spans="1:17" s="55" customFormat="1" ht="15.75" customHeight="1">
      <c r="A10" s="47">
        <v>1</v>
      </c>
      <c r="B10" s="54" t="s">
        <v>81</v>
      </c>
      <c r="C10" s="192" t="s">
        <v>41</v>
      </c>
      <c r="D10" s="193"/>
      <c r="E10" s="96">
        <f>SUM(F10+G10)</f>
        <v>6732694</v>
      </c>
      <c r="F10" s="96">
        <v>1683174</v>
      </c>
      <c r="G10" s="96">
        <v>5049520</v>
      </c>
      <c r="H10" s="96">
        <f>SUM(H15+H16+H17+H18+H19+H24+H25+H26+H27+H28)</f>
        <v>3673000</v>
      </c>
      <c r="I10" s="96">
        <f aca="true" t="shared" si="0" ref="I10:N10">SUM(I15+I16+I17+I18+I19+I24+I25+I26+I27+I28)</f>
        <v>918250</v>
      </c>
      <c r="J10" s="96">
        <f t="shared" si="0"/>
        <v>289467</v>
      </c>
      <c r="K10" s="96">
        <f t="shared" si="0"/>
        <v>0</v>
      </c>
      <c r="L10" s="96">
        <f t="shared" si="0"/>
        <v>628783</v>
      </c>
      <c r="M10" s="96">
        <f t="shared" si="0"/>
        <v>2754750</v>
      </c>
      <c r="N10" s="96">
        <f t="shared" si="0"/>
        <v>2754750</v>
      </c>
      <c r="O10" s="54"/>
      <c r="P10" s="54"/>
      <c r="Q10" s="54"/>
    </row>
    <row r="11" spans="1:17" ht="15" customHeight="1">
      <c r="A11" s="201" t="s">
        <v>82</v>
      </c>
      <c r="B11" s="48" t="s">
        <v>83</v>
      </c>
      <c r="C11" s="202" t="s">
        <v>176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4"/>
    </row>
    <row r="12" spans="1:17" ht="15" customHeight="1">
      <c r="A12" s="201"/>
      <c r="B12" s="48" t="s">
        <v>84</v>
      </c>
      <c r="C12" s="94" t="s">
        <v>177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8"/>
    </row>
    <row r="13" spans="1:17" ht="16.5" customHeight="1">
      <c r="A13" s="201"/>
      <c r="B13" s="48" t="s">
        <v>85</v>
      </c>
      <c r="C13" s="94" t="s">
        <v>180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8"/>
    </row>
    <row r="14" spans="1:17" ht="18" customHeight="1">
      <c r="A14" s="201"/>
      <c r="B14" s="48" t="s">
        <v>86</v>
      </c>
      <c r="C14" s="99" t="s">
        <v>178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  <row r="15" spans="1:17" ht="17.25" customHeight="1">
      <c r="A15" s="201"/>
      <c r="B15" s="48" t="s">
        <v>87</v>
      </c>
      <c r="C15" s="48"/>
      <c r="D15" s="92" t="s">
        <v>179</v>
      </c>
      <c r="E15" s="92">
        <f>SUM(F15+G15)</f>
        <v>3665694</v>
      </c>
      <c r="F15" s="92">
        <v>916424</v>
      </c>
      <c r="G15" s="92">
        <v>2749270</v>
      </c>
      <c r="H15" s="92">
        <f>SUM(I15+M15)</f>
        <v>0</v>
      </c>
      <c r="I15" s="92">
        <f>SUM(L15+K15+J15)</f>
        <v>0</v>
      </c>
      <c r="J15" s="92"/>
      <c r="K15" s="92"/>
      <c r="L15" s="92"/>
      <c r="M15" s="92">
        <f>SUM(Q15+P15+O15+N15)</f>
        <v>0</v>
      </c>
      <c r="N15" s="92"/>
      <c r="O15" s="92"/>
      <c r="P15" s="92"/>
      <c r="Q15" s="92"/>
    </row>
    <row r="16" spans="1:17" ht="15.75" customHeight="1">
      <c r="A16" s="201"/>
      <c r="B16" s="48" t="s">
        <v>119</v>
      </c>
      <c r="C16" s="61"/>
      <c r="D16" s="61"/>
      <c r="E16" s="92">
        <f>SUM(F16+G16)</f>
        <v>1340000</v>
      </c>
      <c r="F16" s="92">
        <v>335000</v>
      </c>
      <c r="G16" s="92">
        <v>1005000</v>
      </c>
      <c r="H16" s="92">
        <f>SUM(I16+M16)</f>
        <v>606000</v>
      </c>
      <c r="I16" s="93">
        <f>SUM(L16+K16+J16)</f>
        <v>151500</v>
      </c>
      <c r="J16" s="93"/>
      <c r="K16" s="93"/>
      <c r="L16" s="93">
        <v>151500</v>
      </c>
      <c r="M16" s="92">
        <f>SUM(Q16+P16+O16+N16)</f>
        <v>454500</v>
      </c>
      <c r="N16" s="93">
        <v>454500</v>
      </c>
      <c r="O16" s="93"/>
      <c r="P16" s="93"/>
      <c r="Q16" s="93"/>
    </row>
    <row r="17" spans="1:17" ht="15.75" customHeight="1">
      <c r="A17" s="201"/>
      <c r="B17" s="48" t="s">
        <v>50</v>
      </c>
      <c r="C17" s="61"/>
      <c r="D17" s="61"/>
      <c r="E17" s="92">
        <f>SUM(F17+G17)</f>
        <v>0</v>
      </c>
      <c r="F17" s="92"/>
      <c r="G17" s="92"/>
      <c r="H17" s="92">
        <f>SUM(I17+M17)</f>
        <v>0</v>
      </c>
      <c r="I17" s="93"/>
      <c r="J17" s="93"/>
      <c r="K17" s="93"/>
      <c r="L17" s="93"/>
      <c r="M17" s="92">
        <f>SUM(Q17+P17+O17+N17)</f>
        <v>0</v>
      </c>
      <c r="N17" s="93"/>
      <c r="O17" s="93"/>
      <c r="P17" s="93"/>
      <c r="Q17" s="93"/>
    </row>
    <row r="18" spans="1:17" ht="16.5" customHeight="1">
      <c r="A18" s="201"/>
      <c r="B18" s="48" t="s">
        <v>52</v>
      </c>
      <c r="C18" s="61"/>
      <c r="D18" s="61"/>
      <c r="E18" s="92">
        <f>SUM(F18+G18)</f>
        <v>0</v>
      </c>
      <c r="F18" s="92"/>
      <c r="G18" s="92"/>
      <c r="H18" s="92">
        <f>SUM(I18+M18)</f>
        <v>0</v>
      </c>
      <c r="I18" s="93"/>
      <c r="J18" s="93"/>
      <c r="K18" s="93"/>
      <c r="L18" s="93"/>
      <c r="M18" s="92">
        <f>SUM(Q18+P18+O18+N18)</f>
        <v>0</v>
      </c>
      <c r="N18" s="93"/>
      <c r="O18" s="93"/>
      <c r="P18" s="93"/>
      <c r="Q18" s="93"/>
    </row>
    <row r="19" spans="1:17" ht="16.5" customHeight="1">
      <c r="A19" s="201"/>
      <c r="B19" s="48" t="s">
        <v>120</v>
      </c>
      <c r="C19" s="61"/>
      <c r="D19" s="61"/>
      <c r="E19" s="92">
        <f>SUM(F19+G19)</f>
        <v>0</v>
      </c>
      <c r="F19" s="92"/>
      <c r="G19" s="92"/>
      <c r="H19" s="92">
        <f>SUM(I19+M19)</f>
        <v>0</v>
      </c>
      <c r="I19" s="93"/>
      <c r="J19" s="93"/>
      <c r="K19" s="93"/>
      <c r="L19" s="93"/>
      <c r="M19" s="92">
        <f>SUM(Q19+P19+O19+N19)</f>
        <v>0</v>
      </c>
      <c r="N19" s="93"/>
      <c r="O19" s="93"/>
      <c r="P19" s="93"/>
      <c r="Q19" s="93"/>
    </row>
    <row r="20" spans="1:17" ht="12.75">
      <c r="A20" s="201" t="s">
        <v>88</v>
      </c>
      <c r="B20" s="48" t="s">
        <v>83</v>
      </c>
      <c r="C20" s="205" t="s">
        <v>176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7"/>
    </row>
    <row r="21" spans="1:17" ht="12.75">
      <c r="A21" s="201"/>
      <c r="B21" s="48" t="s">
        <v>84</v>
      </c>
      <c r="C21" s="86" t="s">
        <v>177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1:17" ht="12.75">
      <c r="A22" s="201"/>
      <c r="B22" s="48" t="s">
        <v>85</v>
      </c>
      <c r="C22" s="86" t="s">
        <v>180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</row>
    <row r="23" spans="1:17" ht="12.75">
      <c r="A23" s="201"/>
      <c r="B23" s="48" t="s">
        <v>86</v>
      </c>
      <c r="C23" s="89" t="s">
        <v>196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</row>
    <row r="24" spans="1:17" ht="15" customHeight="1">
      <c r="A24" s="201"/>
      <c r="B24" s="48" t="s">
        <v>87</v>
      </c>
      <c r="C24" s="92"/>
      <c r="D24" s="92" t="s">
        <v>179</v>
      </c>
      <c r="E24" s="92">
        <f>SUM(G24+F24)</f>
        <v>3067000</v>
      </c>
      <c r="F24" s="92">
        <v>766750</v>
      </c>
      <c r="G24" s="92">
        <v>2300250</v>
      </c>
      <c r="H24" s="93">
        <f>SUM(M24+I24)</f>
        <v>0</v>
      </c>
      <c r="I24" s="92">
        <f>SUM(L24+K24+J24)</f>
        <v>0</v>
      </c>
      <c r="J24" s="92"/>
      <c r="K24" s="92"/>
      <c r="L24" s="92"/>
      <c r="M24" s="92">
        <f>SUM(Q24+P24+O24+N24)</f>
        <v>0</v>
      </c>
      <c r="N24" s="92"/>
      <c r="O24" s="92"/>
      <c r="P24" s="92"/>
      <c r="Q24" s="92"/>
    </row>
    <row r="25" spans="1:17" ht="15.75" customHeight="1">
      <c r="A25" s="201"/>
      <c r="B25" s="48" t="s">
        <v>119</v>
      </c>
      <c r="C25" s="93"/>
      <c r="D25" s="93"/>
      <c r="E25" s="92">
        <f>SUM(G25+F25)</f>
        <v>3067000</v>
      </c>
      <c r="F25" s="92">
        <v>766750</v>
      </c>
      <c r="G25" s="92">
        <v>2300250</v>
      </c>
      <c r="H25" s="93">
        <f>SUM(M25+I25)</f>
        <v>3067000</v>
      </c>
      <c r="I25" s="92">
        <f>SUM(L25+K25+J25)</f>
        <v>766750</v>
      </c>
      <c r="J25" s="93">
        <v>289467</v>
      </c>
      <c r="K25" s="93"/>
      <c r="L25" s="93">
        <v>477283</v>
      </c>
      <c r="M25" s="92">
        <f>SUM(Q25+P25+O25+N25)</f>
        <v>2300250</v>
      </c>
      <c r="N25" s="93">
        <v>2300250</v>
      </c>
      <c r="O25" s="93"/>
      <c r="P25" s="93"/>
      <c r="Q25" s="93"/>
    </row>
    <row r="26" spans="1:17" ht="17.25" customHeight="1">
      <c r="A26" s="201"/>
      <c r="B26" s="48" t="s">
        <v>50</v>
      </c>
      <c r="C26" s="93"/>
      <c r="D26" s="93"/>
      <c r="E26" s="92">
        <f>SUM(G26+F26)</f>
        <v>0</v>
      </c>
      <c r="F26" s="92"/>
      <c r="G26" s="92"/>
      <c r="H26" s="93">
        <f>SUM(M26+I26)</f>
        <v>0</v>
      </c>
      <c r="I26" s="92">
        <f>SUM(L26+K26+J26)</f>
        <v>0</v>
      </c>
      <c r="J26" s="93"/>
      <c r="K26" s="93"/>
      <c r="L26" s="93"/>
      <c r="M26" s="92">
        <f>SUM(Q26+P26+O26+N26)</f>
        <v>0</v>
      </c>
      <c r="N26" s="93"/>
      <c r="O26" s="93"/>
      <c r="P26" s="93"/>
      <c r="Q26" s="93"/>
    </row>
    <row r="27" spans="1:17" ht="12.75" customHeight="1">
      <c r="A27" s="201"/>
      <c r="B27" s="48" t="s">
        <v>52</v>
      </c>
      <c r="C27" s="93"/>
      <c r="D27" s="93"/>
      <c r="E27" s="92">
        <f>SUM(G27+F27)</f>
        <v>0</v>
      </c>
      <c r="F27" s="92"/>
      <c r="G27" s="92"/>
      <c r="H27" s="93">
        <f>SUM(M27+I27)</f>
        <v>0</v>
      </c>
      <c r="I27" s="92">
        <f>SUM(L27+K27+J27)</f>
        <v>0</v>
      </c>
      <c r="J27" s="93"/>
      <c r="K27" s="93"/>
      <c r="L27" s="93"/>
      <c r="M27" s="92">
        <f>SUM(Q27+P27+O27+N27)</f>
        <v>0</v>
      </c>
      <c r="N27" s="93"/>
      <c r="O27" s="93"/>
      <c r="P27" s="93"/>
      <c r="Q27" s="93"/>
    </row>
    <row r="28" spans="1:17" ht="13.5" customHeight="1">
      <c r="A28" s="201"/>
      <c r="B28" s="48" t="s">
        <v>120</v>
      </c>
      <c r="C28" s="93"/>
      <c r="D28" s="93"/>
      <c r="E28" s="92">
        <f>SUM(G28+F28)</f>
        <v>0</v>
      </c>
      <c r="F28" s="92"/>
      <c r="G28" s="92"/>
      <c r="H28" s="93">
        <f>SUM(M28+I28)</f>
        <v>0</v>
      </c>
      <c r="I28" s="92">
        <f>SUM(L28+K28+J28)</f>
        <v>0</v>
      </c>
      <c r="J28" s="93"/>
      <c r="K28" s="93"/>
      <c r="L28" s="93"/>
      <c r="M28" s="92">
        <f>SUM(Q28+P28+O28+N28)</f>
        <v>0</v>
      </c>
      <c r="N28" s="93"/>
      <c r="O28" s="93"/>
      <c r="P28" s="93"/>
      <c r="Q28" s="93"/>
    </row>
    <row r="29" spans="1:17" ht="11.25">
      <c r="A29" s="49"/>
      <c r="B29" s="106"/>
      <c r="C29" s="189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1"/>
    </row>
    <row r="30" spans="1:17" s="55" customFormat="1" ht="16.5" customHeight="1">
      <c r="A30" s="50">
        <v>2</v>
      </c>
      <c r="B30" s="43" t="s">
        <v>89</v>
      </c>
      <c r="C30" s="187" t="s">
        <v>41</v>
      </c>
      <c r="D30" s="188"/>
      <c r="E30" s="108">
        <f>SUM(E35+E51+E61)</f>
        <v>7569798</v>
      </c>
      <c r="F30" s="108">
        <f>SUM(F35+F51+F61)</f>
        <v>1867598</v>
      </c>
      <c r="G30" s="108">
        <f>SUM(G35+G51+G61)</f>
        <v>5702200</v>
      </c>
      <c r="H30" s="108">
        <f aca="true" t="shared" si="1" ref="H30:Q30">SUM(H35+H36+H37+H38+H39+H51+H52+H53+H54+H55+H60+H61+H62+H63+H64+H65)</f>
        <v>5424785</v>
      </c>
      <c r="I30" s="108">
        <f t="shared" si="1"/>
        <v>1293985</v>
      </c>
      <c r="J30" s="108">
        <f t="shared" si="1"/>
        <v>0</v>
      </c>
      <c r="K30" s="108">
        <f t="shared" si="1"/>
        <v>0</v>
      </c>
      <c r="L30" s="108">
        <f t="shared" si="1"/>
        <v>1293985</v>
      </c>
      <c r="M30" s="108">
        <f t="shared" si="1"/>
        <v>4130800</v>
      </c>
      <c r="N30" s="108">
        <f t="shared" si="1"/>
        <v>0</v>
      </c>
      <c r="O30" s="108">
        <f t="shared" si="1"/>
        <v>0</v>
      </c>
      <c r="P30" s="108">
        <f t="shared" si="1"/>
        <v>0</v>
      </c>
      <c r="Q30" s="108">
        <f t="shared" si="1"/>
        <v>4130800</v>
      </c>
    </row>
    <row r="31" spans="1:17" ht="18" customHeight="1">
      <c r="A31" s="201" t="s">
        <v>90</v>
      </c>
      <c r="B31" s="107" t="s">
        <v>83</v>
      </c>
      <c r="C31" s="197" t="s">
        <v>181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199"/>
    </row>
    <row r="32" spans="1:17" ht="13.5" customHeight="1">
      <c r="A32" s="201"/>
      <c r="B32" s="48" t="s">
        <v>84</v>
      </c>
      <c r="C32" s="209" t="s">
        <v>182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1"/>
    </row>
    <row r="33" spans="1:17" ht="16.5" customHeight="1">
      <c r="A33" s="201"/>
      <c r="B33" s="48" t="s">
        <v>85</v>
      </c>
      <c r="C33" s="94" t="s">
        <v>183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8"/>
    </row>
    <row r="34" spans="1:17" ht="15" customHeight="1">
      <c r="A34" s="201"/>
      <c r="B34" s="48" t="s">
        <v>86</v>
      </c>
      <c r="C34" s="99" t="s">
        <v>184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ht="15.75" customHeight="1">
      <c r="A35" s="201"/>
      <c r="B35" s="48" t="s">
        <v>87</v>
      </c>
      <c r="C35" s="48"/>
      <c r="D35" s="48" t="s">
        <v>185</v>
      </c>
      <c r="E35" s="92">
        <f>SUM(G35+F35)</f>
        <v>1151918</v>
      </c>
      <c r="F35" s="92">
        <v>318748</v>
      </c>
      <c r="G35" s="92">
        <v>833170</v>
      </c>
      <c r="H35" s="92">
        <f>SUM(M35+I35)</f>
        <v>0</v>
      </c>
      <c r="I35" s="92">
        <f>SUM(L35+K35+J35)</f>
        <v>0</v>
      </c>
      <c r="J35" s="92"/>
      <c r="K35" s="92"/>
      <c r="L35" s="92"/>
      <c r="M35" s="92">
        <f>SUM(Q35+P35+O35+N35)</f>
        <v>0</v>
      </c>
      <c r="N35" s="92"/>
      <c r="O35" s="92"/>
      <c r="P35" s="92"/>
      <c r="Q35" s="92"/>
    </row>
    <row r="36" spans="1:17" ht="12.75" customHeight="1">
      <c r="A36" s="201"/>
      <c r="B36" s="48" t="s">
        <v>119</v>
      </c>
      <c r="C36" s="61"/>
      <c r="D36" s="61"/>
      <c r="E36" s="92">
        <f>SUM(G36+F36)</f>
        <v>268771</v>
      </c>
      <c r="F36" s="92">
        <v>76501</v>
      </c>
      <c r="G36" s="92">
        <v>192270</v>
      </c>
      <c r="H36" s="92">
        <f>SUM(M36+I36)</f>
        <v>268771</v>
      </c>
      <c r="I36" s="92">
        <f>SUM(L36+K36+J36)</f>
        <v>76501</v>
      </c>
      <c r="J36" s="93"/>
      <c r="K36" s="93"/>
      <c r="L36" s="93">
        <v>76501</v>
      </c>
      <c r="M36" s="92">
        <f>SUM(Q36+P36+O36+N36)</f>
        <v>192270</v>
      </c>
      <c r="N36" s="93"/>
      <c r="O36" s="93"/>
      <c r="P36" s="93"/>
      <c r="Q36" s="93">
        <v>192270</v>
      </c>
    </row>
    <row r="37" spans="1:17" ht="12.75" customHeight="1">
      <c r="A37" s="201"/>
      <c r="B37" s="48" t="s">
        <v>50</v>
      </c>
      <c r="C37" s="61"/>
      <c r="D37" s="61"/>
      <c r="E37" s="92">
        <f>SUM(G37+F37)</f>
        <v>0</v>
      </c>
      <c r="F37" s="92"/>
      <c r="G37" s="92"/>
      <c r="H37" s="92">
        <f>SUM(M37+I37)</f>
        <v>0</v>
      </c>
      <c r="I37" s="92">
        <f>SUM(L37+K37+J37)</f>
        <v>0</v>
      </c>
      <c r="J37" s="93"/>
      <c r="K37" s="93"/>
      <c r="L37" s="93"/>
      <c r="M37" s="92">
        <f>SUM(Q37+P37+O37+N37)</f>
        <v>0</v>
      </c>
      <c r="N37" s="93"/>
      <c r="O37" s="93"/>
      <c r="P37" s="93"/>
      <c r="Q37" s="93"/>
    </row>
    <row r="38" spans="1:17" ht="15.75" customHeight="1">
      <c r="A38" s="201"/>
      <c r="B38" s="48" t="s">
        <v>52</v>
      </c>
      <c r="C38" s="61"/>
      <c r="D38" s="61"/>
      <c r="E38" s="92">
        <f>SUM(G38+F38)</f>
        <v>0</v>
      </c>
      <c r="F38" s="92"/>
      <c r="G38" s="92"/>
      <c r="H38" s="92">
        <f>SUM(M38+I38)</f>
        <v>0</v>
      </c>
      <c r="I38" s="92">
        <f>SUM(L38+K38+J38)</f>
        <v>0</v>
      </c>
      <c r="J38" s="93"/>
      <c r="K38" s="93"/>
      <c r="L38" s="93"/>
      <c r="M38" s="92">
        <f>SUM(Q38+P38+O38+N38)</f>
        <v>0</v>
      </c>
      <c r="N38" s="93"/>
      <c r="O38" s="93"/>
      <c r="P38" s="93"/>
      <c r="Q38" s="93"/>
    </row>
    <row r="39" spans="1:17" ht="13.5" customHeight="1">
      <c r="A39" s="201"/>
      <c r="B39" s="48" t="s">
        <v>120</v>
      </c>
      <c r="C39" s="61"/>
      <c r="D39" s="61"/>
      <c r="E39" s="92">
        <f>SUM(G39+F39)</f>
        <v>0</v>
      </c>
      <c r="F39" s="92"/>
      <c r="G39" s="92"/>
      <c r="H39" s="92">
        <f>SUM(M39+I39)</f>
        <v>0</v>
      </c>
      <c r="I39" s="92">
        <f>SUM(L39+K39+J39)</f>
        <v>0</v>
      </c>
      <c r="J39" s="93"/>
      <c r="K39" s="93"/>
      <c r="L39" s="93"/>
      <c r="M39" s="92">
        <f>SUM(Q39+P39+O39+N39)</f>
        <v>0</v>
      </c>
      <c r="N39" s="93"/>
      <c r="O39" s="93"/>
      <c r="P39" s="93"/>
      <c r="Q39" s="93"/>
    </row>
    <row r="40" spans="1:17" ht="11.25">
      <c r="A40" s="183" t="s">
        <v>53</v>
      </c>
      <c r="B40" s="183" t="s">
        <v>68</v>
      </c>
      <c r="C40" s="182" t="s">
        <v>69</v>
      </c>
      <c r="D40" s="182" t="s">
        <v>131</v>
      </c>
      <c r="E40" s="182" t="s">
        <v>108</v>
      </c>
      <c r="F40" s="183" t="s">
        <v>5</v>
      </c>
      <c r="G40" s="183"/>
      <c r="H40" s="183" t="s">
        <v>66</v>
      </c>
      <c r="I40" s="183"/>
      <c r="J40" s="183"/>
      <c r="K40" s="183"/>
      <c r="L40" s="183"/>
      <c r="M40" s="183"/>
      <c r="N40" s="183"/>
      <c r="O40" s="183"/>
      <c r="P40" s="183"/>
      <c r="Q40" s="183"/>
    </row>
    <row r="41" spans="1:17" ht="11.25">
      <c r="A41" s="183"/>
      <c r="B41" s="183"/>
      <c r="C41" s="182"/>
      <c r="D41" s="182"/>
      <c r="E41" s="182"/>
      <c r="F41" s="182" t="s">
        <v>105</v>
      </c>
      <c r="G41" s="182" t="s">
        <v>106</v>
      </c>
      <c r="H41" s="183" t="s">
        <v>63</v>
      </c>
      <c r="I41" s="183"/>
      <c r="J41" s="183"/>
      <c r="K41" s="183"/>
      <c r="L41" s="183"/>
      <c r="M41" s="183"/>
      <c r="N41" s="183"/>
      <c r="O41" s="183"/>
      <c r="P41" s="183"/>
      <c r="Q41" s="183"/>
    </row>
    <row r="42" spans="1:17" ht="11.25">
      <c r="A42" s="183"/>
      <c r="B42" s="183"/>
      <c r="C42" s="182"/>
      <c r="D42" s="182"/>
      <c r="E42" s="182"/>
      <c r="F42" s="182"/>
      <c r="G42" s="182"/>
      <c r="H42" s="182" t="s">
        <v>71</v>
      </c>
      <c r="I42" s="183" t="s">
        <v>72</v>
      </c>
      <c r="J42" s="183"/>
      <c r="K42" s="183"/>
      <c r="L42" s="183"/>
      <c r="M42" s="183"/>
      <c r="N42" s="183"/>
      <c r="O42" s="183"/>
      <c r="P42" s="183"/>
      <c r="Q42" s="183"/>
    </row>
    <row r="43" spans="1:17" ht="11.25">
      <c r="A43" s="183"/>
      <c r="B43" s="183"/>
      <c r="C43" s="182"/>
      <c r="D43" s="182"/>
      <c r="E43" s="182"/>
      <c r="F43" s="182"/>
      <c r="G43" s="182"/>
      <c r="H43" s="182"/>
      <c r="I43" s="183" t="s">
        <v>73</v>
      </c>
      <c r="J43" s="183"/>
      <c r="K43" s="183"/>
      <c r="L43" s="183"/>
      <c r="M43" s="183" t="s">
        <v>70</v>
      </c>
      <c r="N43" s="183"/>
      <c r="O43" s="183"/>
      <c r="P43" s="183"/>
      <c r="Q43" s="183"/>
    </row>
    <row r="44" spans="1:17" ht="11.25">
      <c r="A44" s="183"/>
      <c r="B44" s="183"/>
      <c r="C44" s="182"/>
      <c r="D44" s="182"/>
      <c r="E44" s="182"/>
      <c r="F44" s="182"/>
      <c r="G44" s="182"/>
      <c r="H44" s="182"/>
      <c r="I44" s="182" t="s">
        <v>74</v>
      </c>
      <c r="J44" s="183" t="s">
        <v>75</v>
      </c>
      <c r="K44" s="183"/>
      <c r="L44" s="183"/>
      <c r="M44" s="182" t="s">
        <v>76</v>
      </c>
      <c r="N44" s="182" t="s">
        <v>75</v>
      </c>
      <c r="O44" s="182"/>
      <c r="P44" s="182"/>
      <c r="Q44" s="182"/>
    </row>
    <row r="45" spans="1:17" ht="45">
      <c r="A45" s="183"/>
      <c r="B45" s="183"/>
      <c r="C45" s="182"/>
      <c r="D45" s="182"/>
      <c r="E45" s="182"/>
      <c r="F45" s="182"/>
      <c r="G45" s="182"/>
      <c r="H45" s="182"/>
      <c r="I45" s="182"/>
      <c r="J45" s="42" t="s">
        <v>107</v>
      </c>
      <c r="K45" s="42" t="s">
        <v>77</v>
      </c>
      <c r="L45" s="42" t="s">
        <v>78</v>
      </c>
      <c r="M45" s="182"/>
      <c r="N45" s="42" t="s">
        <v>79</v>
      </c>
      <c r="O45" s="42" t="s">
        <v>107</v>
      </c>
      <c r="P45" s="128" t="s">
        <v>77</v>
      </c>
      <c r="Q45" s="128" t="s">
        <v>80</v>
      </c>
    </row>
    <row r="46" spans="1:17" ht="6.75" customHeight="1">
      <c r="A46" s="12">
        <v>1</v>
      </c>
      <c r="B46" s="12">
        <v>2</v>
      </c>
      <c r="C46" s="12">
        <v>3</v>
      </c>
      <c r="D46" s="12">
        <v>4</v>
      </c>
      <c r="E46" s="12">
        <v>5</v>
      </c>
      <c r="F46" s="12">
        <v>6</v>
      </c>
      <c r="G46" s="12">
        <v>7</v>
      </c>
      <c r="H46" s="12">
        <v>8</v>
      </c>
      <c r="I46" s="12">
        <v>9</v>
      </c>
      <c r="J46" s="12">
        <v>10</v>
      </c>
      <c r="K46" s="12">
        <v>11</v>
      </c>
      <c r="L46" s="12">
        <v>12</v>
      </c>
      <c r="M46" s="12">
        <v>13</v>
      </c>
      <c r="N46" s="12">
        <v>14</v>
      </c>
      <c r="O46" s="12">
        <v>15</v>
      </c>
      <c r="P46" s="12">
        <v>16</v>
      </c>
      <c r="Q46" s="12">
        <v>17</v>
      </c>
    </row>
    <row r="47" spans="1:17" ht="12.75">
      <c r="A47" s="200" t="s">
        <v>91</v>
      </c>
      <c r="B47" s="48" t="s">
        <v>83</v>
      </c>
      <c r="C47" s="194" t="s">
        <v>181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</row>
    <row r="48" spans="1:17" ht="12.75">
      <c r="A48" s="200"/>
      <c r="B48" s="48" t="s">
        <v>84</v>
      </c>
      <c r="C48" s="197" t="s">
        <v>182</v>
      </c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9"/>
    </row>
    <row r="49" spans="1:17" ht="12.75">
      <c r="A49" s="200"/>
      <c r="B49" s="48" t="s">
        <v>85</v>
      </c>
      <c r="C49" s="197" t="s">
        <v>186</v>
      </c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9"/>
    </row>
    <row r="50" spans="1:17" ht="12.75">
      <c r="A50" s="200"/>
      <c r="B50" s="48" t="s">
        <v>86</v>
      </c>
      <c r="C50" s="217" t="s">
        <v>187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9"/>
    </row>
    <row r="51" spans="1:17" ht="11.25">
      <c r="A51" s="200"/>
      <c r="B51" s="48" t="s">
        <v>87</v>
      </c>
      <c r="C51" s="49"/>
      <c r="D51" s="49" t="s">
        <v>185</v>
      </c>
      <c r="E51" s="109">
        <f>SUM(G51+F51)</f>
        <v>4217500</v>
      </c>
      <c r="F51" s="109">
        <f>439657+668193</f>
        <v>1107850</v>
      </c>
      <c r="G51" s="109">
        <f>1209650+1900000</f>
        <v>3109650</v>
      </c>
      <c r="H51" s="109">
        <f>SUM(M51+I51)</f>
        <v>0</v>
      </c>
      <c r="I51" s="109">
        <f>SUM(L51+K51+J51)</f>
        <v>0</v>
      </c>
      <c r="J51" s="109"/>
      <c r="K51" s="109"/>
      <c r="L51" s="109"/>
      <c r="M51" s="109">
        <f>SUM(Q51+P51+O51+N51)</f>
        <v>0</v>
      </c>
      <c r="N51" s="109"/>
      <c r="O51" s="109"/>
      <c r="P51" s="109"/>
      <c r="Q51" s="109"/>
    </row>
    <row r="52" spans="1:17" ht="11.25">
      <c r="A52" s="200"/>
      <c r="B52" s="48" t="s">
        <v>119</v>
      </c>
      <c r="C52" s="49"/>
      <c r="D52" s="49"/>
      <c r="E52" s="109">
        <f>SUM(G52+F52)</f>
        <v>2955634</v>
      </c>
      <c r="F52" s="109">
        <f>108291+668193</f>
        <v>776484</v>
      </c>
      <c r="G52" s="109">
        <f>279150+1900000</f>
        <v>2179150</v>
      </c>
      <c r="H52" s="109">
        <f>SUM(M52+I52)</f>
        <v>2955634</v>
      </c>
      <c r="I52" s="109">
        <f>SUM(L52+K52+J52)</f>
        <v>776484</v>
      </c>
      <c r="J52" s="109"/>
      <c r="K52" s="109"/>
      <c r="L52" s="109">
        <f>108291+668193</f>
        <v>776484</v>
      </c>
      <c r="M52" s="109">
        <f>SUM(Q52+P52+O52+N52)</f>
        <v>2179150</v>
      </c>
      <c r="N52" s="109"/>
      <c r="O52" s="109"/>
      <c r="P52" s="109"/>
      <c r="Q52" s="109">
        <f>279150+1900000</f>
        <v>2179150</v>
      </c>
    </row>
    <row r="53" spans="1:17" ht="11.25">
      <c r="A53" s="200"/>
      <c r="B53" s="48" t="s">
        <v>50</v>
      </c>
      <c r="C53" s="49"/>
      <c r="D53" s="49"/>
      <c r="E53" s="109">
        <f>SUM(G53+F53)</f>
        <v>0</v>
      </c>
      <c r="F53" s="109"/>
      <c r="G53" s="109"/>
      <c r="H53" s="109">
        <f>SUM(M53+I53)</f>
        <v>0</v>
      </c>
      <c r="I53" s="109">
        <f>SUM(L53+K53+J53)</f>
        <v>0</v>
      </c>
      <c r="J53" s="109"/>
      <c r="K53" s="109"/>
      <c r="L53" s="109"/>
      <c r="M53" s="109">
        <f>SUM(Q53+P53+O53+N53)</f>
        <v>0</v>
      </c>
      <c r="N53" s="109"/>
      <c r="O53" s="109"/>
      <c r="P53" s="109"/>
      <c r="Q53" s="109"/>
    </row>
    <row r="54" spans="1:17" ht="11.25">
      <c r="A54" s="200"/>
      <c r="B54" s="48" t="s">
        <v>52</v>
      </c>
      <c r="C54" s="49"/>
      <c r="D54" s="49"/>
      <c r="E54" s="109">
        <f>SUM(G54+F54)</f>
        <v>0</v>
      </c>
      <c r="F54" s="109"/>
      <c r="G54" s="109"/>
      <c r="H54" s="109">
        <f>SUM(M54+I54)</f>
        <v>0</v>
      </c>
      <c r="I54" s="109">
        <f>SUM(L54+K54+J54)</f>
        <v>0</v>
      </c>
      <c r="J54" s="109"/>
      <c r="K54" s="109"/>
      <c r="L54" s="109"/>
      <c r="M54" s="109">
        <f>SUM(Q54+P54+O54+N54)</f>
        <v>0</v>
      </c>
      <c r="N54" s="109"/>
      <c r="O54" s="109"/>
      <c r="P54" s="109"/>
      <c r="Q54" s="109"/>
    </row>
    <row r="55" spans="1:17" ht="11.25">
      <c r="A55" s="200"/>
      <c r="B55" s="48" t="s">
        <v>120</v>
      </c>
      <c r="C55" s="49"/>
      <c r="D55" s="49"/>
      <c r="E55" s="109">
        <f>SUM(G55+F55)</f>
        <v>0</v>
      </c>
      <c r="F55" s="109"/>
      <c r="G55" s="109"/>
      <c r="H55" s="109">
        <f>SUM(M55+I55)</f>
        <v>0</v>
      </c>
      <c r="I55" s="109">
        <f>SUM(L55+K55+J55)</f>
        <v>0</v>
      </c>
      <c r="J55" s="109"/>
      <c r="K55" s="109"/>
      <c r="L55" s="109"/>
      <c r="M55" s="109">
        <f>SUM(Q55+P55+O55+N55)</f>
        <v>0</v>
      </c>
      <c r="N55" s="109"/>
      <c r="O55" s="109"/>
      <c r="P55" s="109"/>
      <c r="Q55" s="109"/>
    </row>
    <row r="56" spans="1:17" ht="12.75">
      <c r="A56" s="212" t="s">
        <v>128</v>
      </c>
      <c r="B56" s="48" t="s">
        <v>83</v>
      </c>
      <c r="C56" s="194" t="s">
        <v>181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6"/>
    </row>
    <row r="57" spans="1:17" ht="12.75">
      <c r="A57" s="213"/>
      <c r="B57" s="48" t="s">
        <v>84</v>
      </c>
      <c r="C57" s="197" t="s">
        <v>182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199"/>
    </row>
    <row r="58" spans="1:17" ht="12.75">
      <c r="A58" s="213"/>
      <c r="B58" s="48" t="s">
        <v>85</v>
      </c>
      <c r="C58" s="102" t="s">
        <v>189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ht="12.75">
      <c r="A59" s="213"/>
      <c r="B59" s="48" t="s">
        <v>86</v>
      </c>
      <c r="C59" s="197" t="s">
        <v>188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199"/>
    </row>
    <row r="60" spans="1:17" ht="11.25">
      <c r="A60" s="213"/>
      <c r="B60" s="48" t="s">
        <v>87</v>
      </c>
      <c r="C60" s="49"/>
      <c r="D60" s="49" t="s">
        <v>190</v>
      </c>
      <c r="E60" s="109">
        <f aca="true" t="shared" si="2" ref="E60:E65">SUM(G60+F60)</f>
        <v>2200380</v>
      </c>
      <c r="F60" s="109">
        <v>441000</v>
      </c>
      <c r="G60" s="109">
        <v>1759380</v>
      </c>
      <c r="H60" s="109">
        <f aca="true" t="shared" si="3" ref="H60:H65">SUM(M60+I60)</f>
        <v>0</v>
      </c>
      <c r="I60" s="109">
        <f aca="true" t="shared" si="4" ref="I60:I65">SUM(L60+K60+J60)</f>
        <v>0</v>
      </c>
      <c r="J60" s="109"/>
      <c r="K60" s="109"/>
      <c r="L60" s="109"/>
      <c r="M60" s="109"/>
      <c r="N60" s="109"/>
      <c r="O60" s="109"/>
      <c r="P60" s="109"/>
      <c r="Q60" s="110"/>
    </row>
    <row r="61" spans="1:17" ht="11.25">
      <c r="A61" s="213"/>
      <c r="B61" s="48" t="s">
        <v>119</v>
      </c>
      <c r="C61" s="49"/>
      <c r="D61" s="49"/>
      <c r="E61" s="109">
        <f t="shared" si="2"/>
        <v>2200380</v>
      </c>
      <c r="F61" s="109">
        <v>441000</v>
      </c>
      <c r="G61" s="109">
        <v>1759380</v>
      </c>
      <c r="H61" s="109">
        <f t="shared" si="3"/>
        <v>2200380</v>
      </c>
      <c r="I61" s="109">
        <f t="shared" si="4"/>
        <v>441000</v>
      </c>
      <c r="J61" s="109"/>
      <c r="K61" s="109"/>
      <c r="L61" s="109">
        <v>441000</v>
      </c>
      <c r="M61" s="109">
        <f>SUM(Q61+P61+O61+N61)</f>
        <v>1759380</v>
      </c>
      <c r="N61" s="109"/>
      <c r="O61" s="109"/>
      <c r="P61" s="109"/>
      <c r="Q61" s="110">
        <v>1759380</v>
      </c>
    </row>
    <row r="62" spans="1:17" ht="11.25">
      <c r="A62" s="213"/>
      <c r="B62" s="48" t="s">
        <v>50</v>
      </c>
      <c r="C62" s="49"/>
      <c r="D62" s="49"/>
      <c r="E62" s="109">
        <f t="shared" si="2"/>
        <v>0</v>
      </c>
      <c r="F62" s="109"/>
      <c r="G62" s="109"/>
      <c r="H62" s="109">
        <f t="shared" si="3"/>
        <v>0</v>
      </c>
      <c r="I62" s="109">
        <f t="shared" si="4"/>
        <v>0</v>
      </c>
      <c r="J62" s="109"/>
      <c r="K62" s="109"/>
      <c r="L62" s="109"/>
      <c r="M62" s="109">
        <f>SUM(Q62+P62+O62+N62)</f>
        <v>0</v>
      </c>
      <c r="N62" s="109"/>
      <c r="O62" s="109"/>
      <c r="P62" s="109"/>
      <c r="Q62" s="110"/>
    </row>
    <row r="63" spans="1:17" ht="11.25">
      <c r="A63" s="213"/>
      <c r="B63" s="48" t="s">
        <v>52</v>
      </c>
      <c r="C63" s="49"/>
      <c r="D63" s="49"/>
      <c r="E63" s="109">
        <f t="shared" si="2"/>
        <v>0</v>
      </c>
      <c r="F63" s="109"/>
      <c r="G63" s="109"/>
      <c r="H63" s="109">
        <f t="shared" si="3"/>
        <v>0</v>
      </c>
      <c r="I63" s="109">
        <f t="shared" si="4"/>
        <v>0</v>
      </c>
      <c r="J63" s="109"/>
      <c r="K63" s="109"/>
      <c r="L63" s="109"/>
      <c r="M63" s="109">
        <f>SUM(Q63+P63+O63+N63)</f>
        <v>0</v>
      </c>
      <c r="N63" s="109"/>
      <c r="O63" s="109"/>
      <c r="P63" s="109"/>
      <c r="Q63" s="110"/>
    </row>
    <row r="64" spans="1:17" ht="11.25">
      <c r="A64" s="213"/>
      <c r="B64" s="48" t="s">
        <v>120</v>
      </c>
      <c r="C64" s="49"/>
      <c r="D64" s="49"/>
      <c r="E64" s="109">
        <f t="shared" si="2"/>
        <v>0</v>
      </c>
      <c r="F64" s="109"/>
      <c r="G64" s="109"/>
      <c r="H64" s="109">
        <f t="shared" si="3"/>
        <v>0</v>
      </c>
      <c r="I64" s="109">
        <f t="shared" si="4"/>
        <v>0</v>
      </c>
      <c r="J64" s="109"/>
      <c r="K64" s="109"/>
      <c r="L64" s="109"/>
      <c r="M64" s="109">
        <f>SUM(Q64+P64+O64+N64)</f>
        <v>0</v>
      </c>
      <c r="N64" s="109"/>
      <c r="O64" s="109"/>
      <c r="P64" s="109"/>
      <c r="Q64" s="110"/>
    </row>
    <row r="65" spans="1:17" ht="11.25">
      <c r="A65" s="214"/>
      <c r="B65" s="97"/>
      <c r="C65" s="51"/>
      <c r="D65" s="51"/>
      <c r="E65" s="111">
        <f t="shared" si="2"/>
        <v>0</v>
      </c>
      <c r="F65" s="111"/>
      <c r="G65" s="111"/>
      <c r="H65" s="111">
        <f t="shared" si="3"/>
        <v>0</v>
      </c>
      <c r="I65" s="111">
        <f t="shared" si="4"/>
        <v>0</v>
      </c>
      <c r="J65" s="111"/>
      <c r="K65" s="111"/>
      <c r="L65" s="111"/>
      <c r="M65" s="111">
        <f>SUM(Q65+P65+O65+N65)</f>
        <v>0</v>
      </c>
      <c r="N65" s="111"/>
      <c r="O65" s="111"/>
      <c r="P65" s="111"/>
      <c r="Q65" s="112"/>
    </row>
    <row r="66" spans="1:17" s="55" customFormat="1" ht="15" customHeight="1">
      <c r="A66" s="215" t="s">
        <v>92</v>
      </c>
      <c r="B66" s="215"/>
      <c r="C66" s="185" t="s">
        <v>41</v>
      </c>
      <c r="D66" s="186"/>
      <c r="E66" s="108">
        <f>SUM(E30+E10)</f>
        <v>14302492</v>
      </c>
      <c r="F66" s="108">
        <f aca="true" t="shared" si="5" ref="F66:Q66">SUM(F30+F10)</f>
        <v>3550772</v>
      </c>
      <c r="G66" s="108">
        <f t="shared" si="5"/>
        <v>10751720</v>
      </c>
      <c r="H66" s="108">
        <f t="shared" si="5"/>
        <v>9097785</v>
      </c>
      <c r="I66" s="108">
        <f t="shared" si="5"/>
        <v>2212235</v>
      </c>
      <c r="J66" s="108">
        <f t="shared" si="5"/>
        <v>289467</v>
      </c>
      <c r="K66" s="108">
        <f t="shared" si="5"/>
        <v>0</v>
      </c>
      <c r="L66" s="108">
        <f t="shared" si="5"/>
        <v>1922768</v>
      </c>
      <c r="M66" s="108">
        <f t="shared" si="5"/>
        <v>6885550</v>
      </c>
      <c r="N66" s="108">
        <f t="shared" si="5"/>
        <v>2754750</v>
      </c>
      <c r="O66" s="108">
        <f t="shared" si="5"/>
        <v>0</v>
      </c>
      <c r="P66" s="108">
        <f t="shared" si="5"/>
        <v>0</v>
      </c>
      <c r="Q66" s="108">
        <f t="shared" si="5"/>
        <v>4130800</v>
      </c>
    </row>
    <row r="68" spans="1:10" ht="11.25">
      <c r="A68" s="216" t="s">
        <v>93</v>
      </c>
      <c r="B68" s="216"/>
      <c r="C68" s="216"/>
      <c r="D68" s="216"/>
      <c r="E68" s="216"/>
      <c r="F68" s="216"/>
      <c r="G68" s="216"/>
      <c r="H68" s="216"/>
      <c r="I68" s="216"/>
      <c r="J68" s="216"/>
    </row>
    <row r="69" spans="1:10" ht="11.25">
      <c r="A69" s="60" t="s">
        <v>104</v>
      </c>
      <c r="B69" s="60"/>
      <c r="C69" s="60"/>
      <c r="D69" s="60"/>
      <c r="E69" s="60"/>
      <c r="F69" s="60"/>
      <c r="G69" s="60"/>
      <c r="H69" s="60"/>
      <c r="I69" s="60"/>
      <c r="J69" s="60"/>
    </row>
    <row r="70" spans="1:10" ht="11.25">
      <c r="A70" s="60"/>
      <c r="B70" s="60"/>
      <c r="C70" s="60"/>
      <c r="D70" s="60"/>
      <c r="E70" s="60"/>
      <c r="F70" s="60"/>
      <c r="G70" s="60"/>
      <c r="H70" s="60"/>
      <c r="I70" s="60"/>
      <c r="J70" s="60"/>
    </row>
  </sheetData>
  <mergeCells count="59">
    <mergeCell ref="C49:Q49"/>
    <mergeCell ref="C50:Q50"/>
    <mergeCell ref="C56:Q56"/>
    <mergeCell ref="C57:Q57"/>
    <mergeCell ref="C59:Q59"/>
    <mergeCell ref="A56:A65"/>
    <mergeCell ref="A66:B66"/>
    <mergeCell ref="A68:J68"/>
    <mergeCell ref="A20:A28"/>
    <mergeCell ref="A31:A39"/>
    <mergeCell ref="C11:Q11"/>
    <mergeCell ref="C20:Q20"/>
    <mergeCell ref="C31:Q31"/>
    <mergeCell ref="C32:Q32"/>
    <mergeCell ref="A47:A55"/>
    <mergeCell ref="E3:E8"/>
    <mergeCell ref="F4:F8"/>
    <mergeCell ref="G4:G8"/>
    <mergeCell ref="F3:G3"/>
    <mergeCell ref="A3:A8"/>
    <mergeCell ref="B3:B8"/>
    <mergeCell ref="C3:C8"/>
    <mergeCell ref="D3:D8"/>
    <mergeCell ref="A11:A19"/>
    <mergeCell ref="H4:Q4"/>
    <mergeCell ref="I5:Q5"/>
    <mergeCell ref="M6:Q6"/>
    <mergeCell ref="H5:H8"/>
    <mergeCell ref="I6:L6"/>
    <mergeCell ref="I7:I8"/>
    <mergeCell ref="J7:L7"/>
    <mergeCell ref="A1:Q1"/>
    <mergeCell ref="C66:D66"/>
    <mergeCell ref="C30:D30"/>
    <mergeCell ref="C29:Q29"/>
    <mergeCell ref="N7:Q7"/>
    <mergeCell ref="C10:D10"/>
    <mergeCell ref="M7:M8"/>
    <mergeCell ref="C47:Q47"/>
    <mergeCell ref="C48:Q48"/>
    <mergeCell ref="H3:Q3"/>
    <mergeCell ref="A40:A45"/>
    <mergeCell ref="B40:B45"/>
    <mergeCell ref="C40:C45"/>
    <mergeCell ref="D40:D45"/>
    <mergeCell ref="E40:E45"/>
    <mergeCell ref="F40:G40"/>
    <mergeCell ref="H40:Q40"/>
    <mergeCell ref="F41:F45"/>
    <mergeCell ref="G41:G45"/>
    <mergeCell ref="H41:Q41"/>
    <mergeCell ref="H42:H45"/>
    <mergeCell ref="I42:Q42"/>
    <mergeCell ref="I43:L43"/>
    <mergeCell ref="M43:Q43"/>
    <mergeCell ref="I44:I45"/>
    <mergeCell ref="J44:L44"/>
    <mergeCell ref="M44:M45"/>
    <mergeCell ref="N44:Q44"/>
  </mergeCells>
  <printOptions/>
  <pageMargins left="0" right="0" top="0.7480314960629921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3
do uchwały Rady Powiatu nr  VII-45/07
z dnia  17.04.2007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G12" sqref="G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21" t="s">
        <v>64</v>
      </c>
      <c r="B1" s="221"/>
      <c r="C1" s="221"/>
      <c r="D1" s="221"/>
    </row>
    <row r="2" ht="6.75" customHeight="1">
      <c r="A2" s="16"/>
    </row>
    <row r="3" ht="12.75">
      <c r="D3" s="8" t="s">
        <v>35</v>
      </c>
    </row>
    <row r="4" spans="1:4" ht="15" customHeight="1">
      <c r="A4" s="222" t="s">
        <v>53</v>
      </c>
      <c r="B4" s="222" t="s">
        <v>4</v>
      </c>
      <c r="C4" s="223" t="s">
        <v>54</v>
      </c>
      <c r="D4" s="223" t="s">
        <v>55</v>
      </c>
    </row>
    <row r="5" spans="1:4" ht="15" customHeight="1">
      <c r="A5" s="222"/>
      <c r="B5" s="222"/>
      <c r="C5" s="222"/>
      <c r="D5" s="223"/>
    </row>
    <row r="6" spans="1:4" ht="15.75" customHeight="1">
      <c r="A6" s="222"/>
      <c r="B6" s="222"/>
      <c r="C6" s="222"/>
      <c r="D6" s="223"/>
    </row>
    <row r="7" spans="1:4" s="57" customFormat="1" ht="6.75" customHeight="1">
      <c r="A7" s="56">
        <v>1</v>
      </c>
      <c r="B7" s="56">
        <v>2</v>
      </c>
      <c r="C7" s="56">
        <v>3</v>
      </c>
      <c r="D7" s="56">
        <v>4</v>
      </c>
    </row>
    <row r="8" spans="1:4" ht="18.75" customHeight="1">
      <c r="A8" s="220" t="s">
        <v>20</v>
      </c>
      <c r="B8" s="220"/>
      <c r="C8" s="22"/>
      <c r="D8" s="64">
        <f>SUM(D9:D16)</f>
        <v>12107638</v>
      </c>
    </row>
    <row r="9" spans="1:4" ht="18.75" customHeight="1">
      <c r="A9" s="73" t="s">
        <v>9</v>
      </c>
      <c r="B9" s="127" t="s">
        <v>15</v>
      </c>
      <c r="C9" s="24" t="s">
        <v>21</v>
      </c>
      <c r="D9" s="72">
        <v>2300000</v>
      </c>
    </row>
    <row r="10" spans="1:4" ht="18.75" customHeight="1">
      <c r="A10" s="147" t="s">
        <v>10</v>
      </c>
      <c r="B10" s="148" t="s">
        <v>16</v>
      </c>
      <c r="C10" s="26" t="s">
        <v>21</v>
      </c>
      <c r="D10" s="145">
        <v>1969860</v>
      </c>
    </row>
    <row r="11" spans="1:4" ht="51">
      <c r="A11" s="26" t="s">
        <v>11</v>
      </c>
      <c r="B11" s="28" t="s">
        <v>109</v>
      </c>
      <c r="C11" s="26" t="s">
        <v>43</v>
      </c>
      <c r="D11" s="114">
        <v>2754750</v>
      </c>
    </row>
    <row r="12" spans="1:4" ht="18.75" customHeight="1">
      <c r="A12" s="26" t="s">
        <v>1</v>
      </c>
      <c r="B12" s="27" t="s">
        <v>23</v>
      </c>
      <c r="C12" s="26" t="s">
        <v>44</v>
      </c>
      <c r="D12" s="114"/>
    </row>
    <row r="13" spans="1:4" ht="18.75" customHeight="1">
      <c r="A13" s="26" t="s">
        <v>14</v>
      </c>
      <c r="B13" s="27" t="s">
        <v>110</v>
      </c>
      <c r="C13" s="26" t="s">
        <v>121</v>
      </c>
      <c r="D13" s="114"/>
    </row>
    <row r="14" spans="1:4" ht="18.75" customHeight="1">
      <c r="A14" s="26" t="s">
        <v>17</v>
      </c>
      <c r="B14" s="27" t="s">
        <v>18</v>
      </c>
      <c r="C14" s="26" t="s">
        <v>22</v>
      </c>
      <c r="D14" s="114"/>
    </row>
    <row r="15" spans="1:4" ht="18.75" customHeight="1">
      <c r="A15" s="26" t="s">
        <v>19</v>
      </c>
      <c r="B15" s="27" t="s">
        <v>126</v>
      </c>
      <c r="C15" s="26" t="s">
        <v>58</v>
      </c>
      <c r="D15" s="114"/>
    </row>
    <row r="16" spans="1:4" ht="18.75" customHeight="1">
      <c r="A16" s="147" t="s">
        <v>25</v>
      </c>
      <c r="B16" s="149" t="s">
        <v>42</v>
      </c>
      <c r="C16" s="29" t="s">
        <v>24</v>
      </c>
      <c r="D16" s="146">
        <v>5083028</v>
      </c>
    </row>
    <row r="17" spans="1:4" ht="18.75" customHeight="1">
      <c r="A17" s="220" t="s">
        <v>111</v>
      </c>
      <c r="B17" s="220"/>
      <c r="C17" s="22"/>
      <c r="D17" s="64">
        <f>SUM(D18:D24)</f>
        <v>2610533</v>
      </c>
    </row>
    <row r="18" spans="1:4" ht="18.75" customHeight="1">
      <c r="A18" s="24" t="s">
        <v>9</v>
      </c>
      <c r="B18" s="25" t="s">
        <v>45</v>
      </c>
      <c r="C18" s="24" t="s">
        <v>27</v>
      </c>
      <c r="D18" s="113">
        <v>1421322</v>
      </c>
    </row>
    <row r="19" spans="1:4" ht="18.75" customHeight="1">
      <c r="A19" s="26" t="s">
        <v>10</v>
      </c>
      <c r="B19" s="27" t="s">
        <v>26</v>
      </c>
      <c r="C19" s="26" t="s">
        <v>27</v>
      </c>
      <c r="D19" s="114">
        <v>589211</v>
      </c>
    </row>
    <row r="20" spans="1:4" ht="38.25">
      <c r="A20" s="26" t="s">
        <v>11</v>
      </c>
      <c r="B20" s="28" t="s">
        <v>48</v>
      </c>
      <c r="C20" s="26" t="s">
        <v>49</v>
      </c>
      <c r="D20" s="114"/>
    </row>
    <row r="21" spans="1:4" ht="18.75" customHeight="1">
      <c r="A21" s="26" t="s">
        <v>1</v>
      </c>
      <c r="B21" s="27" t="s">
        <v>46</v>
      </c>
      <c r="C21" s="26" t="s">
        <v>40</v>
      </c>
      <c r="D21" s="114"/>
    </row>
    <row r="22" spans="1:4" ht="18.75" customHeight="1">
      <c r="A22" s="26" t="s">
        <v>14</v>
      </c>
      <c r="B22" s="27" t="s">
        <v>47</v>
      </c>
      <c r="C22" s="26" t="s">
        <v>29</v>
      </c>
      <c r="D22" s="114"/>
    </row>
    <row r="23" spans="1:4" ht="18.75" customHeight="1">
      <c r="A23" s="26" t="s">
        <v>17</v>
      </c>
      <c r="B23" s="27" t="s">
        <v>127</v>
      </c>
      <c r="C23" s="26" t="s">
        <v>30</v>
      </c>
      <c r="D23" s="114">
        <v>600000</v>
      </c>
    </row>
    <row r="24" spans="1:4" ht="18.75" customHeight="1">
      <c r="A24" s="29" t="s">
        <v>19</v>
      </c>
      <c r="B24" s="30" t="s">
        <v>31</v>
      </c>
      <c r="C24" s="29" t="s">
        <v>28</v>
      </c>
      <c r="D24" s="115"/>
    </row>
    <row r="25" spans="1:4" ht="7.5" customHeight="1">
      <c r="A25" s="2"/>
      <c r="B25" s="3"/>
      <c r="C25" s="3"/>
      <c r="D25" s="3"/>
    </row>
    <row r="26" spans="1:6" ht="12.75">
      <c r="A26" s="46"/>
      <c r="B26" s="45"/>
      <c r="C26" s="45"/>
      <c r="D26" s="45"/>
      <c r="E26" s="41"/>
      <c r="F26" s="41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Powiatu nr  VII-45/07
z dnia  17.04.2007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11" sqref="D1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25" t="s">
        <v>197</v>
      </c>
      <c r="B1" s="225"/>
      <c r="C1" s="225"/>
      <c r="D1" s="225"/>
      <c r="E1" s="225"/>
      <c r="F1" s="225"/>
      <c r="G1" s="225"/>
      <c r="H1" s="225"/>
      <c r="I1" s="225"/>
    </row>
    <row r="2" spans="1:5" ht="15.75">
      <c r="A2" s="10"/>
      <c r="B2" s="10"/>
      <c r="C2" s="10"/>
      <c r="D2" s="10"/>
      <c r="E2" s="10"/>
    </row>
    <row r="3" spans="1:9" ht="13.5" customHeight="1">
      <c r="A3" s="3"/>
      <c r="B3" s="3"/>
      <c r="C3" s="3"/>
      <c r="D3" s="3"/>
      <c r="E3" s="3"/>
      <c r="I3" s="52" t="s">
        <v>35</v>
      </c>
    </row>
    <row r="4" spans="1:9" ht="20.25" customHeight="1">
      <c r="A4" s="222" t="s">
        <v>2</v>
      </c>
      <c r="B4" s="175" t="s">
        <v>3</v>
      </c>
      <c r="C4" s="223" t="s">
        <v>99</v>
      </c>
      <c r="D4" s="223" t="s">
        <v>122</v>
      </c>
      <c r="E4" s="223" t="s">
        <v>72</v>
      </c>
      <c r="F4" s="223"/>
      <c r="G4" s="223"/>
      <c r="H4" s="223"/>
      <c r="I4" s="223"/>
    </row>
    <row r="5" spans="1:9" ht="18" customHeight="1">
      <c r="A5" s="222"/>
      <c r="B5" s="176"/>
      <c r="C5" s="222"/>
      <c r="D5" s="223"/>
      <c r="E5" s="223" t="s">
        <v>97</v>
      </c>
      <c r="F5" s="223" t="s">
        <v>5</v>
      </c>
      <c r="G5" s="223"/>
      <c r="H5" s="223"/>
      <c r="I5" s="223" t="s">
        <v>98</v>
      </c>
    </row>
    <row r="6" spans="1:9" ht="69" customHeight="1">
      <c r="A6" s="222"/>
      <c r="B6" s="163"/>
      <c r="C6" s="222"/>
      <c r="D6" s="223"/>
      <c r="E6" s="223"/>
      <c r="F6" s="15" t="s">
        <v>94</v>
      </c>
      <c r="G6" s="15" t="s">
        <v>95</v>
      </c>
      <c r="H6" s="15" t="s">
        <v>96</v>
      </c>
      <c r="I6" s="223"/>
    </row>
    <row r="7" spans="1:9" ht="8.25" customHeight="1">
      <c r="A7" s="17">
        <v>1</v>
      </c>
      <c r="B7" s="17">
        <v>2</v>
      </c>
      <c r="C7" s="17">
        <v>4</v>
      </c>
      <c r="D7" s="17">
        <v>5</v>
      </c>
      <c r="E7" s="17">
        <v>6</v>
      </c>
      <c r="F7" s="17">
        <v>7</v>
      </c>
      <c r="G7" s="17">
        <v>8</v>
      </c>
      <c r="H7" s="17">
        <v>9</v>
      </c>
      <c r="I7" s="17">
        <v>10</v>
      </c>
    </row>
    <row r="8" spans="1:9" ht="24.75" customHeight="1">
      <c r="A8" s="19">
        <v>600</v>
      </c>
      <c r="B8" s="19">
        <v>60014</v>
      </c>
      <c r="C8" s="19"/>
      <c r="D8" s="63">
        <v>200000</v>
      </c>
      <c r="E8" s="63">
        <v>200000</v>
      </c>
      <c r="F8" s="63"/>
      <c r="G8" s="63"/>
      <c r="H8" s="63">
        <v>0</v>
      </c>
      <c r="I8" s="63">
        <v>200000</v>
      </c>
    </row>
    <row r="9" spans="1:9" ht="19.5" customHeight="1">
      <c r="A9" s="71">
        <v>801</v>
      </c>
      <c r="B9" s="71">
        <v>80130</v>
      </c>
      <c r="C9" s="70"/>
      <c r="D9" s="70">
        <v>105600</v>
      </c>
      <c r="E9" s="70">
        <v>105600</v>
      </c>
      <c r="F9" s="70"/>
      <c r="G9" s="70"/>
      <c r="H9" s="70">
        <v>105600</v>
      </c>
      <c r="I9" s="70"/>
    </row>
    <row r="10" spans="1:9" ht="19.5" customHeight="1">
      <c r="A10" s="150">
        <v>852</v>
      </c>
      <c r="B10" s="150">
        <v>85201</v>
      </c>
      <c r="C10" s="126"/>
      <c r="D10" s="126">
        <v>1351647</v>
      </c>
      <c r="E10" s="126">
        <f>SUM(F10:H10)</f>
        <v>1351647</v>
      </c>
      <c r="F10" s="126"/>
      <c r="G10" s="126"/>
      <c r="H10" s="126">
        <v>1351647</v>
      </c>
      <c r="I10" s="126"/>
    </row>
    <row r="11" spans="1:9" ht="19.5" customHeight="1">
      <c r="A11" s="151">
        <v>852</v>
      </c>
      <c r="B11" s="151">
        <v>85204</v>
      </c>
      <c r="C11" s="152"/>
      <c r="D11" s="152">
        <v>140383</v>
      </c>
      <c r="E11" s="152">
        <v>140383</v>
      </c>
      <c r="F11" s="152"/>
      <c r="G11" s="152"/>
      <c r="H11" s="152">
        <v>140383</v>
      </c>
      <c r="I11" s="152"/>
    </row>
    <row r="12" spans="1:9" ht="19.5" customHeight="1">
      <c r="A12" s="71">
        <v>852</v>
      </c>
      <c r="B12" s="71">
        <v>85295</v>
      </c>
      <c r="C12" s="70"/>
      <c r="D12" s="70">
        <v>8000</v>
      </c>
      <c r="E12" s="70">
        <v>8000</v>
      </c>
      <c r="F12" s="70"/>
      <c r="G12" s="70"/>
      <c r="H12" s="70">
        <v>8000</v>
      </c>
      <c r="I12" s="70"/>
    </row>
    <row r="13" spans="1:9" ht="19.5" customHeight="1">
      <c r="A13" s="71">
        <v>921</v>
      </c>
      <c r="B13" s="71">
        <v>92116</v>
      </c>
      <c r="C13" s="70"/>
      <c r="D13" s="70">
        <v>56000</v>
      </c>
      <c r="E13" s="70">
        <v>56000</v>
      </c>
      <c r="F13" s="70"/>
      <c r="G13" s="70"/>
      <c r="H13" s="70">
        <v>56000</v>
      </c>
      <c r="I13" s="70"/>
    </row>
    <row r="14" spans="1:9" ht="24.75" customHeight="1">
      <c r="A14" s="224" t="s">
        <v>112</v>
      </c>
      <c r="B14" s="224"/>
      <c r="C14" s="224"/>
      <c r="D14" s="64">
        <f aca="true" t="shared" si="0" ref="D14:I14">SUM(D8:D13)</f>
        <v>1861630</v>
      </c>
      <c r="E14" s="64">
        <f t="shared" si="0"/>
        <v>1861630</v>
      </c>
      <c r="F14" s="64">
        <f t="shared" si="0"/>
        <v>0</v>
      </c>
      <c r="G14" s="64">
        <f t="shared" si="0"/>
        <v>0</v>
      </c>
      <c r="H14" s="64">
        <f t="shared" si="0"/>
        <v>1661630</v>
      </c>
      <c r="I14" s="64">
        <f t="shared" si="0"/>
        <v>200000</v>
      </c>
    </row>
    <row r="16" spans="1:6" ht="12.75">
      <c r="A16" s="59"/>
      <c r="F16"/>
    </row>
  </sheetData>
  <mergeCells count="10">
    <mergeCell ref="B4:B6"/>
    <mergeCell ref="C4:C6"/>
    <mergeCell ref="A14:C14"/>
    <mergeCell ref="A1:I1"/>
    <mergeCell ref="D4:D6"/>
    <mergeCell ref="E4:I4"/>
    <mergeCell ref="E5:E6"/>
    <mergeCell ref="F5:H5"/>
    <mergeCell ref="I5:I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
do uchwały Rady Powiatu nr  VII-45/07
z dnia  17.04.2007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28" sqref="A28:E2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74" t="s">
        <v>123</v>
      </c>
      <c r="B1" s="174"/>
      <c r="C1" s="174"/>
      <c r="D1" s="174"/>
      <c r="E1" s="174"/>
    </row>
    <row r="2" spans="4:5" ht="19.5" customHeight="1">
      <c r="D2" s="4"/>
      <c r="E2" s="4"/>
    </row>
    <row r="3" ht="19.5" customHeight="1">
      <c r="E3" s="9" t="s">
        <v>35</v>
      </c>
    </row>
    <row r="4" spans="1:5" ht="19.5" customHeight="1">
      <c r="A4" s="14" t="s">
        <v>53</v>
      </c>
      <c r="B4" s="14" t="s">
        <v>2</v>
      </c>
      <c r="C4" s="14" t="s">
        <v>3</v>
      </c>
      <c r="D4" s="14" t="s">
        <v>38</v>
      </c>
      <c r="E4" s="14" t="s">
        <v>37</v>
      </c>
    </row>
    <row r="5" spans="1:5" ht="7.5" customHeight="1">
      <c r="A5" s="17">
        <v>1</v>
      </c>
      <c r="B5" s="17">
        <v>2</v>
      </c>
      <c r="C5" s="17">
        <v>3</v>
      </c>
      <c r="D5" s="17">
        <v>5</v>
      </c>
      <c r="E5" s="17">
        <v>6</v>
      </c>
    </row>
    <row r="6" spans="1:5" ht="24" customHeight="1">
      <c r="A6" s="23">
        <v>1</v>
      </c>
      <c r="B6" s="23">
        <v>801</v>
      </c>
      <c r="C6" s="23">
        <v>80111</v>
      </c>
      <c r="D6" s="68" t="s">
        <v>202</v>
      </c>
      <c r="E6" s="69">
        <v>293679</v>
      </c>
    </row>
    <row r="7" spans="1:5" ht="20.25" customHeight="1">
      <c r="A7" s="23">
        <v>2</v>
      </c>
      <c r="B7" s="23">
        <v>801</v>
      </c>
      <c r="C7" s="23">
        <v>80120</v>
      </c>
      <c r="D7" s="68" t="s">
        <v>140</v>
      </c>
      <c r="E7" s="69">
        <v>144698</v>
      </c>
    </row>
    <row r="8" spans="1:5" ht="20.25" customHeight="1">
      <c r="A8" s="23">
        <v>3</v>
      </c>
      <c r="B8" s="23">
        <v>801</v>
      </c>
      <c r="C8" s="23">
        <v>80120</v>
      </c>
      <c r="D8" s="68" t="s">
        <v>141</v>
      </c>
      <c r="E8" s="69">
        <v>97342</v>
      </c>
    </row>
    <row r="9" spans="1:5" ht="21.75" customHeight="1">
      <c r="A9" s="23">
        <v>4</v>
      </c>
      <c r="B9" s="23">
        <v>801</v>
      </c>
      <c r="C9" s="23">
        <v>80120</v>
      </c>
      <c r="D9" s="68" t="s">
        <v>230</v>
      </c>
      <c r="E9" s="69">
        <v>197316</v>
      </c>
    </row>
    <row r="10" spans="1:5" ht="21" customHeight="1">
      <c r="A10" s="23">
        <v>5</v>
      </c>
      <c r="B10" s="23">
        <v>801</v>
      </c>
      <c r="C10" s="23">
        <v>80120</v>
      </c>
      <c r="D10" s="68" t="s">
        <v>143</v>
      </c>
      <c r="E10" s="69">
        <v>249933</v>
      </c>
    </row>
    <row r="11" spans="1:5" ht="30" customHeight="1">
      <c r="A11" s="23">
        <v>6</v>
      </c>
      <c r="B11" s="23">
        <v>801</v>
      </c>
      <c r="C11" s="23">
        <v>80120</v>
      </c>
      <c r="D11" s="68" t="s">
        <v>145</v>
      </c>
      <c r="E11" s="69">
        <v>178900</v>
      </c>
    </row>
    <row r="12" spans="1:5" ht="30" customHeight="1">
      <c r="A12" s="23">
        <v>7</v>
      </c>
      <c r="B12" s="23">
        <v>801</v>
      </c>
      <c r="C12" s="23">
        <v>80120</v>
      </c>
      <c r="D12" s="68" t="s">
        <v>148</v>
      </c>
      <c r="E12" s="69">
        <v>39463</v>
      </c>
    </row>
    <row r="13" spans="1:5" ht="30" customHeight="1">
      <c r="A13" s="23">
        <v>8</v>
      </c>
      <c r="B13" s="23">
        <v>801</v>
      </c>
      <c r="C13" s="23">
        <v>80130</v>
      </c>
      <c r="D13" s="68" t="s">
        <v>138</v>
      </c>
      <c r="E13" s="69">
        <v>62101</v>
      </c>
    </row>
    <row r="14" spans="1:5" ht="29.25" customHeight="1">
      <c r="A14" s="23">
        <v>9</v>
      </c>
      <c r="B14" s="23">
        <v>801</v>
      </c>
      <c r="C14" s="23">
        <v>80130</v>
      </c>
      <c r="D14" s="68" t="s">
        <v>139</v>
      </c>
      <c r="E14" s="69">
        <v>658484</v>
      </c>
    </row>
    <row r="15" spans="1:5" ht="23.25" customHeight="1">
      <c r="A15" s="23">
        <v>10</v>
      </c>
      <c r="B15" s="23">
        <v>801</v>
      </c>
      <c r="C15" s="23">
        <v>80130</v>
      </c>
      <c r="D15" s="68" t="s">
        <v>142</v>
      </c>
      <c r="E15" s="69">
        <v>14195</v>
      </c>
    </row>
    <row r="16" spans="1:5" ht="21.75" customHeight="1">
      <c r="A16" s="23">
        <v>11</v>
      </c>
      <c r="B16" s="23">
        <v>801</v>
      </c>
      <c r="C16" s="23">
        <v>80130</v>
      </c>
      <c r="D16" s="68" t="s">
        <v>144</v>
      </c>
      <c r="E16" s="69">
        <v>31938</v>
      </c>
    </row>
    <row r="17" spans="1:5" ht="30" customHeight="1">
      <c r="A17" s="23">
        <v>12</v>
      </c>
      <c r="B17" s="23">
        <v>801</v>
      </c>
      <c r="C17" s="23">
        <v>80130</v>
      </c>
      <c r="D17" s="68" t="s">
        <v>146</v>
      </c>
      <c r="E17" s="69">
        <v>112883</v>
      </c>
    </row>
    <row r="18" spans="1:5" ht="30" customHeight="1">
      <c r="A18" s="23">
        <v>13</v>
      </c>
      <c r="B18" s="23">
        <v>801</v>
      </c>
      <c r="C18" s="23">
        <v>80130</v>
      </c>
      <c r="D18" s="68" t="s">
        <v>147</v>
      </c>
      <c r="E18" s="69">
        <v>230661</v>
      </c>
    </row>
    <row r="19" spans="1:5" ht="19.5" customHeight="1">
      <c r="A19" s="23">
        <v>14</v>
      </c>
      <c r="B19" s="23">
        <v>801</v>
      </c>
      <c r="C19" s="23">
        <v>80130</v>
      </c>
      <c r="D19" s="68" t="s">
        <v>149</v>
      </c>
      <c r="E19" s="69">
        <v>98658</v>
      </c>
    </row>
    <row r="20" spans="1:5" ht="23.25" customHeight="1">
      <c r="A20" s="23">
        <v>15</v>
      </c>
      <c r="B20" s="23">
        <v>801</v>
      </c>
      <c r="C20" s="23">
        <v>80134</v>
      </c>
      <c r="D20" s="68" t="s">
        <v>198</v>
      </c>
      <c r="E20" s="69">
        <v>249627</v>
      </c>
    </row>
    <row r="21" spans="1:5" ht="30" customHeight="1">
      <c r="A21" s="23">
        <v>16</v>
      </c>
      <c r="B21" s="23">
        <v>852</v>
      </c>
      <c r="C21" s="23">
        <v>85203</v>
      </c>
      <c r="D21" s="68" t="s">
        <v>136</v>
      </c>
      <c r="E21" s="69">
        <v>255000</v>
      </c>
    </row>
    <row r="22" spans="1:5" ht="30" customHeight="1">
      <c r="A22" s="14" t="s">
        <v>53</v>
      </c>
      <c r="B22" s="14" t="s">
        <v>2</v>
      </c>
      <c r="C22" s="14" t="s">
        <v>3</v>
      </c>
      <c r="D22" s="14" t="s">
        <v>38</v>
      </c>
      <c r="E22" s="14" t="s">
        <v>37</v>
      </c>
    </row>
    <row r="23" spans="1:5" ht="9.75" customHeight="1">
      <c r="A23" s="17">
        <v>1</v>
      </c>
      <c r="B23" s="17">
        <v>2</v>
      </c>
      <c r="C23" s="17">
        <v>3</v>
      </c>
      <c r="D23" s="17">
        <v>5</v>
      </c>
      <c r="E23" s="17">
        <v>6</v>
      </c>
    </row>
    <row r="24" spans="1:5" ht="34.5" customHeight="1">
      <c r="A24" s="23">
        <v>17</v>
      </c>
      <c r="B24" s="23">
        <v>854</v>
      </c>
      <c r="C24" s="23">
        <v>85403</v>
      </c>
      <c r="D24" s="68" t="s">
        <v>199</v>
      </c>
      <c r="E24" s="69">
        <v>624069</v>
      </c>
    </row>
    <row r="25" spans="1:5" ht="30" customHeight="1">
      <c r="A25" s="23">
        <v>18</v>
      </c>
      <c r="B25" s="23">
        <v>854</v>
      </c>
      <c r="C25" s="23">
        <v>85403</v>
      </c>
      <c r="D25" s="68" t="s">
        <v>201</v>
      </c>
      <c r="E25" s="69">
        <v>1248137</v>
      </c>
    </row>
    <row r="26" spans="1:5" ht="30" customHeight="1">
      <c r="A26" s="23">
        <v>19</v>
      </c>
      <c r="B26" s="23">
        <v>854</v>
      </c>
      <c r="C26" s="23">
        <v>85403</v>
      </c>
      <c r="D26" s="68" t="s">
        <v>200</v>
      </c>
      <c r="E26" s="69">
        <v>917748</v>
      </c>
    </row>
    <row r="27" spans="1:5" ht="30" customHeight="1">
      <c r="A27" s="23">
        <v>20</v>
      </c>
      <c r="B27" s="23">
        <v>854</v>
      </c>
      <c r="C27" s="23">
        <v>85410</v>
      </c>
      <c r="D27" s="68" t="s">
        <v>135</v>
      </c>
      <c r="E27" s="69">
        <v>18355</v>
      </c>
    </row>
    <row r="28" spans="1:5" ht="30" customHeight="1">
      <c r="A28" s="142">
        <v>21</v>
      </c>
      <c r="B28" s="142">
        <v>854</v>
      </c>
      <c r="C28" s="142">
        <v>85419</v>
      </c>
      <c r="D28" s="65" t="s">
        <v>203</v>
      </c>
      <c r="E28" s="64">
        <v>784675</v>
      </c>
    </row>
    <row r="29" spans="1:5" ht="30" customHeight="1">
      <c r="A29" s="23">
        <v>22</v>
      </c>
      <c r="B29" s="23">
        <v>921</v>
      </c>
      <c r="C29" s="23">
        <v>92119</v>
      </c>
      <c r="D29" s="68" t="s">
        <v>137</v>
      </c>
      <c r="E29" s="69">
        <v>158700</v>
      </c>
    </row>
    <row r="30" spans="1:5" ht="30" customHeight="1">
      <c r="A30" s="226" t="s">
        <v>112</v>
      </c>
      <c r="B30" s="227"/>
      <c r="C30" s="227"/>
      <c r="D30" s="228"/>
      <c r="E30" s="64">
        <f>SUM(E6+E7+E8+E9+E10+E11+E12+E13+E14+E15+E16+E17+E18+E19+E20+E21+E24+E25+E26+E27+E28+E29)</f>
        <v>6666562</v>
      </c>
    </row>
    <row r="32" ht="12.75">
      <c r="A32" s="62" t="s">
        <v>124</v>
      </c>
    </row>
    <row r="33" ht="12.75">
      <c r="A33" s="59" t="s">
        <v>125</v>
      </c>
    </row>
    <row r="35" ht="12.75">
      <c r="A35" s="59"/>
    </row>
  </sheetData>
  <mergeCells count="2">
    <mergeCell ref="A1:E1"/>
    <mergeCell ref="A30:D30"/>
  </mergeCells>
  <printOptions horizontalCentered="1"/>
  <pageMargins left="0.5511811023622047" right="0.5118110236220472" top="0.9" bottom="0.984251968503937" header="0.27" footer="0.5118110236220472"/>
  <pageSetup horizontalDpi="600" verticalDpi="600" orientation="landscape" paperSize="9" scale="95" r:id="rId1"/>
  <headerFooter alignWithMargins="0">
    <oddHeader>&amp;R&amp;9Załącznik nr 6
do uchwały Rady Powiatu nr   VII-45/07
z dnia  17.04.2007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3">
      <selection activeCell="E8" sqref="E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25" t="s">
        <v>133</v>
      </c>
      <c r="B1" s="225"/>
      <c r="C1" s="225"/>
      <c r="D1" s="225"/>
      <c r="E1" s="225"/>
    </row>
    <row r="2" spans="4:5" ht="19.5" customHeight="1">
      <c r="D2" s="4"/>
      <c r="E2" s="4"/>
    </row>
    <row r="3" spans="4:5" ht="19.5" customHeight="1">
      <c r="D3" s="1"/>
      <c r="E3" s="7" t="s">
        <v>35</v>
      </c>
    </row>
    <row r="4" spans="1:5" ht="19.5" customHeight="1">
      <c r="A4" s="14" t="s">
        <v>53</v>
      </c>
      <c r="B4" s="14" t="s">
        <v>2</v>
      </c>
      <c r="C4" s="14" t="s">
        <v>3</v>
      </c>
      <c r="D4" s="14" t="s">
        <v>36</v>
      </c>
      <c r="E4" s="14" t="s">
        <v>37</v>
      </c>
    </row>
    <row r="5" spans="1:5" s="58" customFormat="1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30" customHeight="1">
      <c r="A6" s="31">
        <v>1</v>
      </c>
      <c r="B6" s="85">
        <v>851</v>
      </c>
      <c r="C6" s="85">
        <v>85111</v>
      </c>
      <c r="D6" s="83" t="s">
        <v>165</v>
      </c>
      <c r="E6" s="84">
        <v>30000</v>
      </c>
    </row>
    <row r="7" spans="1:5" ht="30" customHeight="1">
      <c r="A7" s="32">
        <v>2</v>
      </c>
      <c r="B7" s="116">
        <v>851</v>
      </c>
      <c r="C7" s="116">
        <v>85149</v>
      </c>
      <c r="D7" s="117" t="s">
        <v>167</v>
      </c>
      <c r="E7" s="118">
        <v>109980</v>
      </c>
    </row>
    <row r="8" spans="1:5" ht="30" customHeight="1">
      <c r="A8" s="32">
        <v>3</v>
      </c>
      <c r="B8" s="116">
        <v>851</v>
      </c>
      <c r="C8" s="116">
        <v>85149</v>
      </c>
      <c r="D8" s="117" t="s">
        <v>166</v>
      </c>
      <c r="E8" s="118">
        <v>15000</v>
      </c>
    </row>
    <row r="9" spans="1:5" ht="68.25" customHeight="1">
      <c r="A9" s="32">
        <v>4</v>
      </c>
      <c r="B9" s="116">
        <v>852</v>
      </c>
      <c r="C9" s="116">
        <v>85201</v>
      </c>
      <c r="D9" s="117" t="s">
        <v>231</v>
      </c>
      <c r="E9" s="118">
        <v>30000</v>
      </c>
    </row>
    <row r="10" spans="1:5" ht="57" customHeight="1">
      <c r="A10" s="32">
        <v>5</v>
      </c>
      <c r="B10" s="116">
        <v>852</v>
      </c>
      <c r="C10" s="116">
        <v>85220</v>
      </c>
      <c r="D10" s="117" t="s">
        <v>232</v>
      </c>
      <c r="E10" s="118">
        <v>95000</v>
      </c>
    </row>
    <row r="11" spans="1:5" ht="30" customHeight="1">
      <c r="A11" s="32">
        <v>6</v>
      </c>
      <c r="B11" s="116">
        <v>852</v>
      </c>
      <c r="C11" s="116">
        <v>85295</v>
      </c>
      <c r="D11" s="117" t="s">
        <v>168</v>
      </c>
      <c r="E11" s="118">
        <v>15000</v>
      </c>
    </row>
    <row r="12" spans="1:5" ht="30" customHeight="1">
      <c r="A12" s="32">
        <v>7</v>
      </c>
      <c r="B12" s="116">
        <v>853</v>
      </c>
      <c r="C12" s="116">
        <v>85311</v>
      </c>
      <c r="D12" s="117" t="s">
        <v>169</v>
      </c>
      <c r="E12" s="118">
        <v>55000</v>
      </c>
    </row>
    <row r="13" spans="1:5" ht="30" customHeight="1">
      <c r="A13" s="32">
        <v>8</v>
      </c>
      <c r="B13" s="26">
        <v>854</v>
      </c>
      <c r="C13" s="26">
        <v>85495</v>
      </c>
      <c r="D13" s="37" t="s">
        <v>172</v>
      </c>
      <c r="E13" s="76">
        <v>32000</v>
      </c>
    </row>
    <row r="14" spans="1:5" ht="30" customHeight="1">
      <c r="A14" s="32">
        <v>9</v>
      </c>
      <c r="B14" s="116">
        <v>900</v>
      </c>
      <c r="C14" s="116">
        <v>90095</v>
      </c>
      <c r="D14" s="117" t="s">
        <v>238</v>
      </c>
      <c r="E14" s="118">
        <v>15000</v>
      </c>
    </row>
    <row r="15" spans="1:5" ht="93.75" customHeight="1">
      <c r="A15" s="32">
        <v>10</v>
      </c>
      <c r="B15" s="116">
        <v>921</v>
      </c>
      <c r="C15" s="116">
        <v>92105</v>
      </c>
      <c r="D15" s="117" t="s">
        <v>170</v>
      </c>
      <c r="E15" s="118">
        <v>50000</v>
      </c>
    </row>
    <row r="16" spans="1:5" ht="30" customHeight="1">
      <c r="A16" s="33">
        <v>11</v>
      </c>
      <c r="B16" s="119">
        <v>926</v>
      </c>
      <c r="C16" s="119">
        <v>92605</v>
      </c>
      <c r="D16" s="120" t="s">
        <v>171</v>
      </c>
      <c r="E16" s="121">
        <v>55000</v>
      </c>
    </row>
    <row r="17" spans="1:5" ht="30" customHeight="1">
      <c r="A17" s="226" t="s">
        <v>112</v>
      </c>
      <c r="B17" s="227"/>
      <c r="C17" s="227"/>
      <c r="D17" s="228"/>
      <c r="E17" s="64">
        <f>SUM(E6:E16)</f>
        <v>501980</v>
      </c>
    </row>
    <row r="19" ht="12.75">
      <c r="A19" s="59"/>
    </row>
    <row r="20" ht="12.75">
      <c r="A20" t="s">
        <v>239</v>
      </c>
    </row>
  </sheetData>
  <mergeCells count="2">
    <mergeCell ref="A1:E1"/>
    <mergeCell ref="A17:D17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
do uchwały Rady Powiatu nr  VII-45/07
z dnia  17.04.2007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B33" sqref="B3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25.625" style="1" customWidth="1"/>
    <col min="4" max="16384" width="9.125" style="1" customWidth="1"/>
  </cols>
  <sheetData>
    <row r="1" spans="1:10" ht="19.5" customHeight="1">
      <c r="A1" s="229" t="s">
        <v>134</v>
      </c>
      <c r="B1" s="229"/>
      <c r="C1" s="229"/>
      <c r="D1" s="4"/>
      <c r="E1" s="4"/>
      <c r="F1" s="4"/>
      <c r="G1" s="4"/>
      <c r="H1" s="4"/>
      <c r="I1" s="4"/>
      <c r="J1" s="4"/>
    </row>
    <row r="2" spans="1:7" ht="19.5" customHeight="1">
      <c r="A2" s="229" t="s">
        <v>39</v>
      </c>
      <c r="B2" s="229"/>
      <c r="C2" s="229"/>
      <c r="D2" s="4"/>
      <c r="E2" s="4"/>
      <c r="F2" s="4"/>
      <c r="G2" s="4"/>
    </row>
    <row r="4" ht="12.75">
      <c r="C4" s="7" t="s">
        <v>35</v>
      </c>
    </row>
    <row r="5" spans="1:10" ht="38.25" customHeight="1">
      <c r="A5" s="14" t="s">
        <v>53</v>
      </c>
      <c r="B5" s="14" t="s">
        <v>0</v>
      </c>
      <c r="C5" s="14" t="s">
        <v>51</v>
      </c>
      <c r="D5" s="5"/>
      <c r="E5" s="5"/>
      <c r="F5" s="5"/>
      <c r="G5" s="5"/>
      <c r="H5" s="5"/>
      <c r="I5" s="6"/>
      <c r="J5" s="6"/>
    </row>
    <row r="6" spans="1:10" ht="19.5" customHeight="1">
      <c r="A6" s="21" t="s">
        <v>8</v>
      </c>
      <c r="B6" s="34" t="s">
        <v>56</v>
      </c>
      <c r="C6" s="74">
        <v>2800</v>
      </c>
      <c r="D6" s="5"/>
      <c r="E6" s="5"/>
      <c r="F6" s="5"/>
      <c r="G6" s="5"/>
      <c r="H6" s="5"/>
      <c r="I6" s="6"/>
      <c r="J6" s="6"/>
    </row>
    <row r="7" spans="1:10" ht="19.5" customHeight="1">
      <c r="A7" s="21" t="s">
        <v>12</v>
      </c>
      <c r="B7" s="34" t="s">
        <v>7</v>
      </c>
      <c r="C7" s="74">
        <f>SUM(C8:C9)</f>
        <v>146000</v>
      </c>
      <c r="D7" s="5"/>
      <c r="E7" s="5"/>
      <c r="F7" s="5"/>
      <c r="G7" s="5"/>
      <c r="H7" s="5"/>
      <c r="I7" s="6"/>
      <c r="J7" s="6"/>
    </row>
    <row r="8" spans="1:10" ht="19.5" customHeight="1">
      <c r="A8" s="35" t="s">
        <v>9</v>
      </c>
      <c r="B8" s="36" t="s">
        <v>150</v>
      </c>
      <c r="C8" s="75">
        <v>6000</v>
      </c>
      <c r="D8" s="5"/>
      <c r="E8" s="5"/>
      <c r="F8" s="5"/>
      <c r="G8" s="5"/>
      <c r="H8" s="5"/>
      <c r="I8" s="6"/>
      <c r="J8" s="6"/>
    </row>
    <row r="9" spans="1:10" ht="19.5" customHeight="1">
      <c r="A9" s="26" t="s">
        <v>10</v>
      </c>
      <c r="B9" s="37" t="s">
        <v>151</v>
      </c>
      <c r="C9" s="76">
        <v>140000</v>
      </c>
      <c r="D9" s="5"/>
      <c r="E9" s="5"/>
      <c r="F9" s="5"/>
      <c r="G9" s="5"/>
      <c r="H9" s="5"/>
      <c r="I9" s="6"/>
      <c r="J9" s="6"/>
    </row>
    <row r="10" spans="1:10" ht="19.5" customHeight="1">
      <c r="A10" s="21" t="s">
        <v>13</v>
      </c>
      <c r="B10" s="34" t="s">
        <v>6</v>
      </c>
      <c r="C10" s="74">
        <f>SUM(C12:C18)</f>
        <v>148000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24" t="s">
        <v>9</v>
      </c>
      <c r="B11" s="38" t="s">
        <v>158</v>
      </c>
      <c r="C11" s="82">
        <f>SUM(C12:C15)</f>
        <v>148000</v>
      </c>
      <c r="D11" s="5"/>
      <c r="E11" s="5"/>
      <c r="F11" s="5"/>
      <c r="G11" s="5"/>
      <c r="H11" s="5"/>
      <c r="I11" s="6"/>
      <c r="J11" s="6"/>
    </row>
    <row r="12" spans="1:10" ht="19.5" customHeight="1">
      <c r="A12" s="35"/>
      <c r="B12" s="153" t="s">
        <v>152</v>
      </c>
      <c r="C12" s="75">
        <v>58000</v>
      </c>
      <c r="D12" s="5"/>
      <c r="E12" s="5"/>
      <c r="F12" s="5"/>
      <c r="G12" s="5"/>
      <c r="H12" s="5"/>
      <c r="I12" s="6"/>
      <c r="J12" s="6"/>
    </row>
    <row r="13" spans="1:10" ht="29.25" customHeight="1">
      <c r="A13" s="35"/>
      <c r="B13" s="154" t="s">
        <v>240</v>
      </c>
      <c r="C13" s="75">
        <v>15000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35"/>
      <c r="B14" s="153" t="s">
        <v>221</v>
      </c>
      <c r="C14" s="75">
        <v>55000</v>
      </c>
      <c r="D14" s="5"/>
      <c r="E14" s="5"/>
      <c r="F14" s="5"/>
      <c r="G14" s="5"/>
      <c r="H14" s="5"/>
      <c r="I14" s="6"/>
      <c r="J14" s="6"/>
    </row>
    <row r="15" spans="1:10" ht="19.5" customHeight="1">
      <c r="A15" s="35"/>
      <c r="B15" s="36" t="s">
        <v>241</v>
      </c>
      <c r="C15" s="75">
        <v>20000</v>
      </c>
      <c r="D15" s="5"/>
      <c r="E15" s="5"/>
      <c r="F15" s="5"/>
      <c r="G15" s="5"/>
      <c r="H15" s="5"/>
      <c r="I15" s="6"/>
      <c r="J15" s="6"/>
    </row>
    <row r="16" spans="1:10" ht="19.5" customHeight="1">
      <c r="A16" s="26" t="s">
        <v>10</v>
      </c>
      <c r="B16" s="37" t="s">
        <v>33</v>
      </c>
      <c r="C16" s="76">
        <v>0</v>
      </c>
      <c r="D16" s="5"/>
      <c r="E16" s="5"/>
      <c r="F16" s="5"/>
      <c r="G16" s="5"/>
      <c r="H16" s="5"/>
      <c r="I16" s="6"/>
      <c r="J16" s="6"/>
    </row>
    <row r="17" spans="1:10" ht="15">
      <c r="A17" s="26"/>
      <c r="B17" s="39"/>
      <c r="C17" s="76"/>
      <c r="D17" s="5"/>
      <c r="E17" s="5"/>
      <c r="F17" s="5"/>
      <c r="G17" s="5"/>
      <c r="H17" s="5"/>
      <c r="I17" s="6"/>
      <c r="J17" s="6"/>
    </row>
    <row r="18" spans="1:10" ht="15" customHeight="1">
      <c r="A18" s="29"/>
      <c r="B18" s="40"/>
      <c r="C18" s="77"/>
      <c r="D18" s="5"/>
      <c r="E18" s="5"/>
      <c r="F18" s="5"/>
      <c r="G18" s="5"/>
      <c r="H18" s="5"/>
      <c r="I18" s="6"/>
      <c r="J18" s="6"/>
    </row>
    <row r="19" spans="1:10" ht="19.5" customHeight="1">
      <c r="A19" s="21" t="s">
        <v>32</v>
      </c>
      <c r="B19" s="34" t="s">
        <v>57</v>
      </c>
      <c r="C19" s="74">
        <v>800</v>
      </c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5"/>
      <c r="B21" s="155" t="s">
        <v>242</v>
      </c>
      <c r="C21" s="5"/>
      <c r="D21" s="5"/>
      <c r="E21" s="5"/>
      <c r="F21" s="5"/>
      <c r="G21" s="5"/>
      <c r="H21" s="5"/>
      <c r="I21" s="6"/>
      <c r="J21" s="6"/>
    </row>
    <row r="22" spans="1:10" ht="15">
      <c r="A22" s="5"/>
      <c r="B22" s="5"/>
      <c r="C22" s="5"/>
      <c r="D22" s="5"/>
      <c r="E22" s="5"/>
      <c r="F22" s="5"/>
      <c r="G22" s="5"/>
      <c r="H22" s="5"/>
      <c r="I22" s="6"/>
      <c r="J22" s="6"/>
    </row>
    <row r="23" spans="1:10" ht="15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0" ht="15">
      <c r="A24" s="5"/>
      <c r="B24" s="5"/>
      <c r="C24" s="5"/>
      <c r="D24" s="5"/>
      <c r="E24" s="5"/>
      <c r="F24" s="5"/>
      <c r="G24" s="5"/>
      <c r="H24" s="5"/>
      <c r="I24" s="6"/>
      <c r="J24" s="6"/>
    </row>
    <row r="25" spans="1:10" ht="15">
      <c r="A25" s="5"/>
      <c r="B25" s="5"/>
      <c r="C25" s="5"/>
      <c r="D25" s="5"/>
      <c r="E25" s="5"/>
      <c r="F25" s="5"/>
      <c r="G25" s="5"/>
      <c r="H25" s="5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2"/>
  <headerFooter alignWithMargins="0">
    <oddHeader>&amp;RZałącznik nr 8
 do uchwały Rady Powiatu nr  VII-45/07
z dnia  17.04.2007 r.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A1">
      <selection activeCell="G4" sqref="G4"/>
    </sheetView>
  </sheetViews>
  <sheetFormatPr defaultColWidth="9.00390625" defaultRowHeight="12.75"/>
  <cols>
    <col min="3" max="3" width="21.875" style="0" customWidth="1"/>
    <col min="4" max="4" width="18.375" style="0" customWidth="1"/>
    <col min="5" max="5" width="10.25390625" style="0" bestFit="1" customWidth="1"/>
    <col min="6" max="8" width="10.125" style="0" bestFit="1" customWidth="1"/>
  </cols>
  <sheetData>
    <row r="1" spans="3:11" ht="18">
      <c r="C1" s="229" t="s">
        <v>290</v>
      </c>
      <c r="D1" s="229"/>
      <c r="E1" s="229"/>
      <c r="F1" s="229"/>
      <c r="G1" s="229"/>
      <c r="H1" s="229"/>
      <c r="I1" s="229"/>
      <c r="J1" s="229"/>
      <c r="K1" s="229"/>
    </row>
    <row r="2" spans="10:11" ht="12.75">
      <c r="J2" s="230" t="s">
        <v>35</v>
      </c>
      <c r="K2" s="230"/>
    </row>
    <row r="3" spans="2:12" ht="12.75">
      <c r="B3" s="231" t="s">
        <v>53</v>
      </c>
      <c r="C3" s="231" t="s">
        <v>0</v>
      </c>
      <c r="D3" s="232" t="s">
        <v>245</v>
      </c>
      <c r="E3" s="233" t="s">
        <v>246</v>
      </c>
      <c r="F3" s="234"/>
      <c r="G3" s="234"/>
      <c r="H3" s="234"/>
      <c r="I3" s="234"/>
      <c r="J3" s="234"/>
      <c r="K3" s="235"/>
      <c r="L3" s="236"/>
    </row>
    <row r="4" spans="2:12" ht="12.75">
      <c r="B4" s="231"/>
      <c r="C4" s="231"/>
      <c r="D4" s="237"/>
      <c r="E4" s="238">
        <v>2007</v>
      </c>
      <c r="F4" s="238">
        <v>2008</v>
      </c>
      <c r="G4" s="238">
        <v>2009</v>
      </c>
      <c r="H4" s="238">
        <v>2010</v>
      </c>
      <c r="I4" s="238">
        <v>2011</v>
      </c>
      <c r="J4" s="238">
        <v>2012</v>
      </c>
      <c r="K4" s="238">
        <v>2013</v>
      </c>
      <c r="L4" s="239">
        <v>2014</v>
      </c>
    </row>
    <row r="5" spans="2:12" ht="12.75">
      <c r="B5" s="240">
        <v>1</v>
      </c>
      <c r="C5" s="240">
        <v>2</v>
      </c>
      <c r="D5" s="240">
        <v>3</v>
      </c>
      <c r="E5" s="240">
        <v>4</v>
      </c>
      <c r="F5" s="240">
        <v>5</v>
      </c>
      <c r="G5" s="240">
        <v>6</v>
      </c>
      <c r="H5" s="240">
        <v>7</v>
      </c>
      <c r="I5" s="240">
        <v>8</v>
      </c>
      <c r="J5" s="240">
        <v>9</v>
      </c>
      <c r="K5" s="240">
        <v>10</v>
      </c>
      <c r="L5" s="241">
        <v>11</v>
      </c>
    </row>
    <row r="6" spans="2:12" ht="102">
      <c r="B6" s="242" t="s">
        <v>9</v>
      </c>
      <c r="C6" s="243" t="s">
        <v>247</v>
      </c>
      <c r="D6" s="244">
        <f>SUM(D7+D11+D16)</f>
        <v>16090535</v>
      </c>
      <c r="E6" s="244">
        <f>SUM(E16+E11+E7)</f>
        <v>23115145</v>
      </c>
      <c r="F6" s="244">
        <f aca="true" t="shared" si="0" ref="F6:K6">SUM(F7+F11+F16)</f>
        <v>23144672</v>
      </c>
      <c r="G6" s="244">
        <f t="shared" si="0"/>
        <v>14456139</v>
      </c>
      <c r="H6" s="244">
        <f t="shared" si="0"/>
        <v>10985139</v>
      </c>
      <c r="I6" s="244">
        <f t="shared" si="0"/>
        <v>7622543</v>
      </c>
      <c r="J6" s="244">
        <f t="shared" si="0"/>
        <v>4321543</v>
      </c>
      <c r="K6" s="244">
        <f t="shared" si="0"/>
        <v>1140543</v>
      </c>
      <c r="L6" s="245"/>
    </row>
    <row r="7" spans="2:12" ht="102">
      <c r="B7" s="246" t="s">
        <v>82</v>
      </c>
      <c r="C7" s="247" t="s">
        <v>248</v>
      </c>
      <c r="D7" s="248">
        <f>SUM(D8:D10)</f>
        <v>15771498</v>
      </c>
      <c r="E7" s="248">
        <f aca="true" t="shared" si="1" ref="E7:K7">SUM(E8:E10)</f>
        <v>15771498</v>
      </c>
      <c r="F7" s="248">
        <f t="shared" si="1"/>
        <v>18265965</v>
      </c>
      <c r="G7" s="248">
        <f t="shared" si="1"/>
        <v>14456139</v>
      </c>
      <c r="H7" s="248">
        <f t="shared" si="1"/>
        <v>10985139</v>
      </c>
      <c r="I7" s="248">
        <f t="shared" si="1"/>
        <v>7622543</v>
      </c>
      <c r="J7" s="248">
        <f t="shared" si="1"/>
        <v>4321543</v>
      </c>
      <c r="K7" s="248">
        <f t="shared" si="1"/>
        <v>1140543</v>
      </c>
      <c r="L7" s="249"/>
    </row>
    <row r="8" spans="2:12" ht="25.5">
      <c r="B8" s="250" t="s">
        <v>249</v>
      </c>
      <c r="C8" s="251" t="s">
        <v>250</v>
      </c>
      <c r="D8" s="248">
        <v>1942022</v>
      </c>
      <c r="E8" s="248">
        <v>1942022</v>
      </c>
      <c r="F8" s="248">
        <v>3557811</v>
      </c>
      <c r="G8" s="248">
        <v>2226096</v>
      </c>
      <c r="H8" s="248">
        <v>1335096</v>
      </c>
      <c r="I8" s="248">
        <v>952500</v>
      </c>
      <c r="J8" s="248">
        <v>571500</v>
      </c>
      <c r="K8" s="248">
        <v>190500</v>
      </c>
      <c r="L8" s="249"/>
    </row>
    <row r="9" spans="2:12" ht="25.5">
      <c r="B9" s="250" t="s">
        <v>251</v>
      </c>
      <c r="C9" s="251" t="s">
        <v>252</v>
      </c>
      <c r="D9" s="248">
        <v>3829476</v>
      </c>
      <c r="E9" s="248">
        <v>3829476</v>
      </c>
      <c r="F9" s="248">
        <v>5308154</v>
      </c>
      <c r="G9" s="248">
        <v>3830043</v>
      </c>
      <c r="H9" s="248">
        <v>2950043</v>
      </c>
      <c r="I9" s="248">
        <v>2070043</v>
      </c>
      <c r="J9" s="248">
        <v>1350043</v>
      </c>
      <c r="K9" s="248">
        <v>950043</v>
      </c>
      <c r="L9" s="249"/>
    </row>
    <row r="10" spans="2:12" ht="25.5">
      <c r="B10" s="250" t="s">
        <v>253</v>
      </c>
      <c r="C10" s="251" t="s">
        <v>254</v>
      </c>
      <c r="D10" s="248">
        <v>10000000</v>
      </c>
      <c r="E10" s="248">
        <v>10000000</v>
      </c>
      <c r="F10" s="248">
        <v>9400000</v>
      </c>
      <c r="G10" s="248">
        <v>8400000</v>
      </c>
      <c r="H10" s="248">
        <v>6700000</v>
      </c>
      <c r="I10" s="248">
        <v>4600000</v>
      </c>
      <c r="J10" s="248">
        <v>2400000</v>
      </c>
      <c r="K10" s="248">
        <v>0</v>
      </c>
      <c r="L10" s="249"/>
    </row>
    <row r="11" spans="2:12" ht="114.75">
      <c r="B11" s="246" t="s">
        <v>88</v>
      </c>
      <c r="C11" s="247" t="s">
        <v>255</v>
      </c>
      <c r="D11" s="252">
        <f>SUM(D12:D15)</f>
        <v>0</v>
      </c>
      <c r="E11" s="252">
        <f aca="true" t="shared" si="2" ref="E11:K11">SUM(E12:E15)</f>
        <v>4269860</v>
      </c>
      <c r="F11" s="252">
        <f t="shared" si="2"/>
        <v>1804920</v>
      </c>
      <c r="G11" s="252">
        <f t="shared" si="2"/>
        <v>0</v>
      </c>
      <c r="H11" s="252">
        <f t="shared" si="2"/>
        <v>0</v>
      </c>
      <c r="I11" s="252">
        <f t="shared" si="2"/>
        <v>0</v>
      </c>
      <c r="J11" s="252">
        <f t="shared" si="2"/>
        <v>0</v>
      </c>
      <c r="K11" s="252">
        <f t="shared" si="2"/>
        <v>0</v>
      </c>
      <c r="L11" s="249"/>
    </row>
    <row r="12" spans="2:12" ht="25.5">
      <c r="B12" s="250" t="s">
        <v>256</v>
      </c>
      <c r="C12" s="251" t="s">
        <v>257</v>
      </c>
      <c r="D12" s="248"/>
      <c r="E12" s="248">
        <v>1969860</v>
      </c>
      <c r="F12" s="248">
        <v>1804920</v>
      </c>
      <c r="G12" s="248"/>
      <c r="H12" s="248"/>
      <c r="I12" s="248"/>
      <c r="J12" s="248"/>
      <c r="K12" s="248"/>
      <c r="L12" s="249"/>
    </row>
    <row r="13" spans="2:12" ht="38.25">
      <c r="B13" s="250" t="s">
        <v>258</v>
      </c>
      <c r="C13" s="251" t="s">
        <v>259</v>
      </c>
      <c r="D13" s="248"/>
      <c r="E13" s="248">
        <v>2300000</v>
      </c>
      <c r="F13" s="248"/>
      <c r="G13" s="248"/>
      <c r="H13" s="248"/>
      <c r="I13" s="248"/>
      <c r="J13" s="248"/>
      <c r="K13" s="248"/>
      <c r="L13" s="249"/>
    </row>
    <row r="14" spans="2:12" ht="63.75">
      <c r="B14" s="250"/>
      <c r="C14" s="253" t="s">
        <v>260</v>
      </c>
      <c r="D14" s="248"/>
      <c r="E14" s="248"/>
      <c r="F14" s="248"/>
      <c r="G14" s="248"/>
      <c r="H14" s="248"/>
      <c r="I14" s="248"/>
      <c r="J14" s="248"/>
      <c r="K14" s="248"/>
      <c r="L14" s="249"/>
    </row>
    <row r="15" spans="2:12" ht="25.5">
      <c r="B15" s="250" t="s">
        <v>261</v>
      </c>
      <c r="C15" s="251" t="s">
        <v>77</v>
      </c>
      <c r="D15" s="248"/>
      <c r="E15" s="248"/>
      <c r="F15" s="248"/>
      <c r="G15" s="248"/>
      <c r="H15" s="248"/>
      <c r="I15" s="248"/>
      <c r="J15" s="248"/>
      <c r="K15" s="248"/>
      <c r="L15" s="249"/>
    </row>
    <row r="16" spans="2:12" ht="89.25">
      <c r="B16" s="246" t="s">
        <v>262</v>
      </c>
      <c r="C16" s="247" t="s">
        <v>263</v>
      </c>
      <c r="D16" s="254">
        <f>SUM(D17+D18)</f>
        <v>319037</v>
      </c>
      <c r="E16" s="254">
        <f aca="true" t="shared" si="3" ref="E16:K16">SUM(E17+E18)</f>
        <v>3073787</v>
      </c>
      <c r="F16" s="254">
        <f t="shared" si="3"/>
        <v>3073787</v>
      </c>
      <c r="G16" s="254">
        <f t="shared" si="3"/>
        <v>0</v>
      </c>
      <c r="H16" s="254">
        <f t="shared" si="3"/>
        <v>0</v>
      </c>
      <c r="I16" s="254">
        <f t="shared" si="3"/>
        <v>0</v>
      </c>
      <c r="J16" s="254">
        <f t="shared" si="3"/>
        <v>0</v>
      </c>
      <c r="K16" s="254">
        <f t="shared" si="3"/>
        <v>0</v>
      </c>
      <c r="L16" s="249"/>
    </row>
    <row r="17" spans="2:12" ht="51">
      <c r="B17" s="250" t="s">
        <v>264</v>
      </c>
      <c r="C17" s="255" t="s">
        <v>265</v>
      </c>
      <c r="D17" s="256">
        <v>319037</v>
      </c>
      <c r="E17" s="256">
        <v>319037</v>
      </c>
      <c r="F17" s="256">
        <v>3073787</v>
      </c>
      <c r="G17" s="256"/>
      <c r="H17" s="256"/>
      <c r="I17" s="256"/>
      <c r="J17" s="256"/>
      <c r="K17" s="256"/>
      <c r="L17" s="249"/>
    </row>
    <row r="18" spans="2:12" ht="51">
      <c r="B18" s="250" t="s">
        <v>266</v>
      </c>
      <c r="C18" s="255" t="s">
        <v>267</v>
      </c>
      <c r="D18" s="256"/>
      <c r="E18" s="256">
        <v>2754750</v>
      </c>
      <c r="F18" s="256"/>
      <c r="G18" s="256"/>
      <c r="H18" s="256"/>
      <c r="I18" s="256"/>
      <c r="J18" s="256"/>
      <c r="K18" s="256"/>
      <c r="L18" s="249"/>
    </row>
    <row r="19" spans="2:12" ht="51">
      <c r="B19" s="242">
        <v>2</v>
      </c>
      <c r="C19" s="243" t="s">
        <v>268</v>
      </c>
      <c r="D19" s="244">
        <f>SUM(D25+D24+D21)</f>
        <v>4373834</v>
      </c>
      <c r="E19" s="244">
        <f aca="true" t="shared" si="4" ref="E19:K19">SUM(E20+E24+E25)</f>
        <v>4576183</v>
      </c>
      <c r="F19" s="244">
        <f t="shared" si="4"/>
        <v>8852543</v>
      </c>
      <c r="G19" s="244">
        <f t="shared" si="4"/>
        <v>4306191</v>
      </c>
      <c r="H19" s="244">
        <f t="shared" si="4"/>
        <v>4025658</v>
      </c>
      <c r="I19" s="244">
        <f t="shared" si="4"/>
        <v>3849620</v>
      </c>
      <c r="J19" s="244">
        <f t="shared" si="4"/>
        <v>3557628</v>
      </c>
      <c r="K19" s="244">
        <f t="shared" si="4"/>
        <v>1241583</v>
      </c>
      <c r="L19" s="245"/>
    </row>
    <row r="20" spans="2:12" ht="102">
      <c r="B20" s="242" t="s">
        <v>90</v>
      </c>
      <c r="C20" s="243" t="s">
        <v>269</v>
      </c>
      <c r="D20" s="244">
        <f>SUM(D21:D23)</f>
        <v>2415650</v>
      </c>
      <c r="E20" s="244">
        <f aca="true" t="shared" si="5" ref="E20:K20">SUM(E21:E23)</f>
        <v>3610533</v>
      </c>
      <c r="F20" s="244">
        <f t="shared" si="5"/>
        <v>4521224</v>
      </c>
      <c r="G20" s="244">
        <f t="shared" si="5"/>
        <v>3471000</v>
      </c>
      <c r="H20" s="244">
        <f t="shared" si="5"/>
        <v>3362596</v>
      </c>
      <c r="I20" s="244">
        <f t="shared" si="5"/>
        <v>3301000</v>
      </c>
      <c r="J20" s="244">
        <f t="shared" si="5"/>
        <v>3181000</v>
      </c>
      <c r="K20" s="244">
        <f t="shared" si="5"/>
        <v>1140543</v>
      </c>
      <c r="L20" s="245"/>
    </row>
    <row r="21" spans="2:12" ht="51">
      <c r="B21" s="250" t="s">
        <v>270</v>
      </c>
      <c r="C21" s="251" t="s">
        <v>271</v>
      </c>
      <c r="D21" s="248">
        <v>2415650</v>
      </c>
      <c r="E21" s="248">
        <v>2010533</v>
      </c>
      <c r="F21" s="248">
        <v>2521224</v>
      </c>
      <c r="G21" s="248">
        <v>1771000</v>
      </c>
      <c r="H21" s="248">
        <v>1262596</v>
      </c>
      <c r="I21" s="248">
        <v>1101000</v>
      </c>
      <c r="J21" s="248">
        <v>781000</v>
      </c>
      <c r="K21" s="248">
        <v>1140543</v>
      </c>
      <c r="L21" s="249"/>
    </row>
    <row r="22" spans="2:12" ht="63.75">
      <c r="B22" s="250" t="s">
        <v>272</v>
      </c>
      <c r="C22" s="251" t="s">
        <v>273</v>
      </c>
      <c r="D22" s="248"/>
      <c r="E22" s="248">
        <v>600000</v>
      </c>
      <c r="F22" s="248">
        <v>1000000</v>
      </c>
      <c r="G22" s="248">
        <v>1700000</v>
      </c>
      <c r="H22" s="248">
        <v>2100000</v>
      </c>
      <c r="I22" s="248">
        <v>2200000</v>
      </c>
      <c r="J22" s="248">
        <v>2400000</v>
      </c>
      <c r="K22" s="248">
        <v>0</v>
      </c>
      <c r="L22" s="249"/>
    </row>
    <row r="23" spans="2:12" ht="51">
      <c r="B23" s="250" t="s">
        <v>274</v>
      </c>
      <c r="C23" s="251" t="s">
        <v>275</v>
      </c>
      <c r="D23" s="248"/>
      <c r="E23" s="248">
        <v>1000000</v>
      </c>
      <c r="F23" s="248">
        <v>1000000</v>
      </c>
      <c r="G23" s="248"/>
      <c r="H23" s="248"/>
      <c r="I23" s="248"/>
      <c r="J23" s="248"/>
      <c r="K23" s="248"/>
      <c r="L23" s="249"/>
    </row>
    <row r="24" spans="2:12" ht="76.5">
      <c r="B24" s="246" t="s">
        <v>91</v>
      </c>
      <c r="C24" s="247" t="s">
        <v>276</v>
      </c>
      <c r="D24" s="252">
        <v>939049</v>
      </c>
      <c r="E24" s="252"/>
      <c r="F24" s="252">
        <v>3073787</v>
      </c>
      <c r="G24" s="252"/>
      <c r="H24" s="252"/>
      <c r="I24" s="252"/>
      <c r="J24" s="252"/>
      <c r="K24" s="252"/>
      <c r="L24" s="249"/>
    </row>
    <row r="25" spans="2:12" ht="38.25">
      <c r="B25" s="246" t="s">
        <v>128</v>
      </c>
      <c r="C25" s="247" t="s">
        <v>277</v>
      </c>
      <c r="D25" s="252">
        <v>1019135</v>
      </c>
      <c r="E25" s="252">
        <v>965650</v>
      </c>
      <c r="F25" s="252">
        <v>1257532</v>
      </c>
      <c r="G25" s="252">
        <v>835191</v>
      </c>
      <c r="H25" s="252">
        <v>663062</v>
      </c>
      <c r="I25" s="252">
        <v>548620</v>
      </c>
      <c r="J25" s="252">
        <v>376628</v>
      </c>
      <c r="K25" s="252">
        <v>101040</v>
      </c>
      <c r="L25" s="257"/>
    </row>
    <row r="26" spans="2:12" ht="63.75">
      <c r="B26" s="242" t="s">
        <v>11</v>
      </c>
      <c r="C26" s="243" t="s">
        <v>278</v>
      </c>
      <c r="D26" s="244">
        <v>77327861</v>
      </c>
      <c r="E26" s="244">
        <v>81017532</v>
      </c>
      <c r="F26" s="244">
        <v>85426494</v>
      </c>
      <c r="G26" s="244">
        <v>83204950</v>
      </c>
      <c r="H26" s="244">
        <v>84869050</v>
      </c>
      <c r="I26" s="244">
        <v>86566430</v>
      </c>
      <c r="J26" s="244">
        <v>88297750</v>
      </c>
      <c r="K26" s="244">
        <v>90063700</v>
      </c>
      <c r="L26" s="245"/>
    </row>
    <row r="27" spans="2:12" ht="63.75">
      <c r="B27" s="242" t="s">
        <v>1</v>
      </c>
      <c r="C27" s="243" t="s">
        <v>279</v>
      </c>
      <c r="D27" s="258">
        <v>82388846</v>
      </c>
      <c r="E27" s="258">
        <v>86267649</v>
      </c>
      <c r="F27" s="258">
        <v>78831483</v>
      </c>
      <c r="G27" s="258">
        <v>79733950</v>
      </c>
      <c r="H27" s="258">
        <v>81506454</v>
      </c>
      <c r="I27" s="258">
        <v>83265430</v>
      </c>
      <c r="J27" s="258">
        <v>85116750</v>
      </c>
      <c r="K27" s="258">
        <v>88923157</v>
      </c>
      <c r="L27" s="259"/>
    </row>
    <row r="28" spans="2:12" ht="63.75">
      <c r="B28" s="242" t="s">
        <v>14</v>
      </c>
      <c r="C28" s="243" t="s">
        <v>280</v>
      </c>
      <c r="D28" s="260">
        <v>-5060985</v>
      </c>
      <c r="E28" s="260">
        <v>-5250117</v>
      </c>
      <c r="F28" s="258">
        <v>6595011</v>
      </c>
      <c r="G28" s="258">
        <v>3471000</v>
      </c>
      <c r="H28" s="258">
        <v>3362596</v>
      </c>
      <c r="I28" s="258">
        <v>3301000</v>
      </c>
      <c r="J28" s="258">
        <v>3181000</v>
      </c>
      <c r="K28" s="258">
        <v>1140543</v>
      </c>
      <c r="L28" s="259"/>
    </row>
    <row r="29" spans="2:12" ht="51">
      <c r="B29" s="242" t="s">
        <v>17</v>
      </c>
      <c r="C29" s="243" t="s">
        <v>281</v>
      </c>
      <c r="D29" s="261"/>
      <c r="E29" s="261"/>
      <c r="F29" s="261"/>
      <c r="G29" s="261"/>
      <c r="H29" s="261"/>
      <c r="I29" s="261"/>
      <c r="J29" s="261"/>
      <c r="K29" s="261"/>
      <c r="L29" s="245"/>
    </row>
    <row r="30" spans="2:12" ht="76.5">
      <c r="B30" s="246" t="s">
        <v>282</v>
      </c>
      <c r="C30" s="262" t="s">
        <v>283</v>
      </c>
      <c r="D30" s="263">
        <v>21.5</v>
      </c>
      <c r="E30" s="263">
        <v>26.3</v>
      </c>
      <c r="F30" s="263">
        <v>17.3</v>
      </c>
      <c r="G30" s="263">
        <v>13.2</v>
      </c>
      <c r="H30" s="263">
        <v>9</v>
      </c>
      <c r="I30" s="263">
        <v>5</v>
      </c>
      <c r="J30" s="263">
        <v>1.3</v>
      </c>
      <c r="K30" s="263">
        <v>0</v>
      </c>
      <c r="L30" s="249"/>
    </row>
    <row r="31" spans="2:12" ht="140.25">
      <c r="B31" s="246" t="s">
        <v>284</v>
      </c>
      <c r="C31" s="262" t="s">
        <v>285</v>
      </c>
      <c r="D31" s="263">
        <v>20.4</v>
      </c>
      <c r="E31" s="263">
        <v>22.5</v>
      </c>
      <c r="F31" s="263">
        <v>17.3</v>
      </c>
      <c r="G31" s="263">
        <v>13.2</v>
      </c>
      <c r="H31" s="263">
        <v>9</v>
      </c>
      <c r="I31" s="263">
        <v>5</v>
      </c>
      <c r="J31" s="263">
        <v>1.3</v>
      </c>
      <c r="K31" s="263">
        <v>0</v>
      </c>
      <c r="L31" s="249"/>
    </row>
    <row r="32" spans="2:12" ht="89.25">
      <c r="B32" s="246" t="s">
        <v>286</v>
      </c>
      <c r="C32" s="262" t="s">
        <v>287</v>
      </c>
      <c r="D32" s="263">
        <v>5.7</v>
      </c>
      <c r="E32" s="263">
        <v>5.6</v>
      </c>
      <c r="F32" s="263">
        <v>10.4</v>
      </c>
      <c r="G32" s="263">
        <v>5.2</v>
      </c>
      <c r="H32" s="263">
        <v>4.7</v>
      </c>
      <c r="I32" s="263">
        <v>4.4</v>
      </c>
      <c r="J32" s="263">
        <v>4</v>
      </c>
      <c r="K32" s="263">
        <v>1.4</v>
      </c>
      <c r="L32" s="249"/>
    </row>
    <row r="33" spans="2:12" ht="165.75">
      <c r="B33" s="246" t="s">
        <v>288</v>
      </c>
      <c r="C33" s="262" t="s">
        <v>289</v>
      </c>
      <c r="D33" s="263">
        <v>4.4</v>
      </c>
      <c r="E33" s="263">
        <v>5.6</v>
      </c>
      <c r="F33" s="263">
        <v>6.8</v>
      </c>
      <c r="G33" s="263">
        <v>5.2</v>
      </c>
      <c r="H33" s="263">
        <v>4.7</v>
      </c>
      <c r="I33" s="263">
        <v>4.4</v>
      </c>
      <c r="J33" s="263">
        <v>4</v>
      </c>
      <c r="K33" s="263">
        <v>1.4</v>
      </c>
      <c r="L33" s="249"/>
    </row>
  </sheetData>
  <mergeCells count="5">
    <mergeCell ref="C1:K1"/>
    <mergeCell ref="B3:B4"/>
    <mergeCell ref="C3:C4"/>
    <mergeCell ref="D3:D4"/>
    <mergeCell ref="E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KASIA</cp:lastModifiedBy>
  <cp:lastPrinted>2007-04-20T10:46:44Z</cp:lastPrinted>
  <dcterms:created xsi:type="dcterms:W3CDTF">1998-12-09T13:02:10Z</dcterms:created>
  <dcterms:modified xsi:type="dcterms:W3CDTF">2007-04-25T12:49:09Z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